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Users\StefanGolonka\OneDrive - Deutsche Bahn\Dokumente\dienstlich\UIC\B126.3\Themen\RoundRobinTool\Aktuelle_Versionen\"/>
    </mc:Choice>
  </mc:AlternateContent>
  <xr:revisionPtr revIDLastSave="4" documentId="8_{63C6A814-6C89-4EC1-A92C-335DA84F5C30}" xr6:coauthVersionLast="44" xr6:coauthVersionMax="44" xr10:uidLastSave="{16005842-2130-4B94-A6CC-F2BFEEBA14B5}"/>
  <bookViews>
    <workbookView xWindow="-23148" yWindow="-108" windowWidth="23256" windowHeight="14016" firstSheet="1" activeTab="4" xr2:uid="{00000000-000D-0000-FFFF-FFFF00000000}"/>
  </bookViews>
  <sheets>
    <sheet name="Versions Historie" sheetId="1" state="hidden" r:id="rId1"/>
    <sheet name="T30S_Charge_16 01 2019" sheetId="2" r:id="rId2"/>
    <sheet name="LL-CoFren C952-1801231" sheetId="6" r:id="rId3"/>
    <sheet name="K-Jurid_816M Kw1219 Charge 248" sheetId="7" r:id="rId4"/>
    <sheet name="Results of violations" sheetId="5" r:id="rId5"/>
  </sheets>
  <definedNames>
    <definedName name="_xlnm.Print_Area" localSheetId="4">'Results of violations'!$A$1:$F$44</definedName>
    <definedName name="_xlnm.Print_Area" localSheetId="1">'T30S_Charge_16 01 2019'!$A$2:$AZ$173</definedName>
    <definedName name="_xlnm.Print_Titles" localSheetId="1">'T30S_Charge_16 01 2019'!$A:$AZ,'T30S_Charge_16 01 2019'!$2:$6</definedName>
    <definedName name="Z_A72D9F38_42F0_486C_939B_1FF0EBE3A561_.wvu.Cols" localSheetId="3" hidden="1">'K-Jurid_816M Kw1219 Charge 248'!$B:$C,'K-Jurid_816M Kw1219 Charge 248'!$F:$F,'K-Jurid_816M Kw1219 Charge 248'!$I:$I,'K-Jurid_816M Kw1219 Charge 248'!$L:$L</definedName>
    <definedName name="Z_A72D9F38_42F0_486C_939B_1FF0EBE3A561_.wvu.Cols" localSheetId="4" hidden="1">'Results of violations'!$E:$E</definedName>
    <definedName name="Z_A72D9F38_42F0_486C_939B_1FF0EBE3A561_.wvu.Cols" localSheetId="1" hidden="1">'T30S_Charge_16 01 2019'!$D:$D,'T30S_Charge_16 01 2019'!$F:$K,'T30S_Charge_16 01 2019'!$AG:$AK</definedName>
    <definedName name="Z_A72D9F38_42F0_486C_939B_1FF0EBE3A561_.wvu.PrintArea" localSheetId="4" hidden="1">'Results of violations'!$A$1:$F$44</definedName>
    <definedName name="Z_A72D9F38_42F0_486C_939B_1FF0EBE3A561_.wvu.PrintArea" localSheetId="1" hidden="1">'T30S_Charge_16 01 2019'!$A$2:$AZ$173</definedName>
    <definedName name="Z_A72D9F38_42F0_486C_939B_1FF0EBE3A561_.wvu.PrintTitles" localSheetId="1" hidden="1">'T30S_Charge_16 01 2019'!$A:$AZ,'T30S_Charge_16 01 2019'!$2:$6</definedName>
    <definedName name="Z_A72D9F38_42F0_486C_939B_1FF0EBE3A561_.wvu.Rows" localSheetId="3" hidden="1">'K-Jurid_816M Kw1219 Charge 248'!$143:$144</definedName>
    <definedName name="Z_A72D9F38_42F0_486C_939B_1FF0EBE3A561_.wvu.Rows" localSheetId="4" hidden="1">'Results of violations'!$24:$24</definedName>
    <definedName name="Z_A72D9F38_42F0_486C_939B_1FF0EBE3A561_.wvu.Rows" localSheetId="0" hidden="1">'Versions Historie'!$2:$2</definedName>
  </definedNames>
  <calcPr calcId="191029"/>
  <customWorkbookViews>
    <customWorkbookView name="Stefan Golonka - Persönliche Ansicht" guid="{A72D9F38-42F0-486C-939B-1FF0EBE3A561}" mergeInterval="0" personalView="1" maximized="1" windowWidth="1620" windowHeight="944" activeSheetId="2" showComments="commIndAndComment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7" i="7" l="1"/>
  <c r="F8" i="7"/>
  <c r="F9" i="7"/>
  <c r="F10" i="7"/>
  <c r="F11" i="7"/>
  <c r="F12" i="7"/>
  <c r="F13" i="7"/>
  <c r="F14" i="7"/>
  <c r="F15" i="7"/>
  <c r="F16" i="7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32" i="7"/>
  <c r="F33" i="7"/>
  <c r="F34" i="7"/>
  <c r="F35" i="7"/>
  <c r="F36" i="7"/>
  <c r="F37" i="7"/>
  <c r="F38" i="7"/>
  <c r="F39" i="7"/>
  <c r="F40" i="7"/>
  <c r="F41" i="7"/>
  <c r="F42" i="7"/>
  <c r="F43" i="7"/>
  <c r="F44" i="7"/>
  <c r="F45" i="7"/>
  <c r="F46" i="7"/>
  <c r="F47" i="7"/>
  <c r="F48" i="7"/>
  <c r="F49" i="7"/>
  <c r="F50" i="7"/>
  <c r="F51" i="7"/>
  <c r="F52" i="7"/>
  <c r="F53" i="7"/>
  <c r="F54" i="7"/>
  <c r="F55" i="7"/>
  <c r="F56" i="7"/>
  <c r="F57" i="7"/>
  <c r="F58" i="7"/>
  <c r="F59" i="7"/>
  <c r="F60" i="7"/>
  <c r="F61" i="7"/>
  <c r="F62" i="7"/>
  <c r="F63" i="7"/>
  <c r="F64" i="7"/>
  <c r="F65" i="7"/>
  <c r="F66" i="7"/>
  <c r="F67" i="7"/>
  <c r="F68" i="7"/>
  <c r="F69" i="7"/>
  <c r="F70" i="7"/>
  <c r="F71" i="7"/>
  <c r="F72" i="7"/>
  <c r="F73" i="7"/>
  <c r="F74" i="7"/>
  <c r="F75" i="7"/>
  <c r="F76" i="7"/>
  <c r="F77" i="7"/>
  <c r="F78" i="7"/>
  <c r="F79" i="7"/>
  <c r="F80" i="7"/>
  <c r="F81" i="7"/>
  <c r="F82" i="7"/>
  <c r="F83" i="7"/>
  <c r="F84" i="7"/>
  <c r="F85" i="7"/>
  <c r="F86" i="7"/>
  <c r="F87" i="7"/>
  <c r="F88" i="7"/>
  <c r="F89" i="7"/>
  <c r="F90" i="7"/>
  <c r="F91" i="7"/>
  <c r="F92" i="7"/>
  <c r="F93" i="7"/>
  <c r="F94" i="7"/>
  <c r="F95" i="7"/>
  <c r="F96" i="7"/>
  <c r="F97" i="7"/>
  <c r="F98" i="7"/>
  <c r="F99" i="7"/>
  <c r="F100" i="7"/>
  <c r="F101" i="7"/>
  <c r="F102" i="7"/>
  <c r="F103" i="7"/>
  <c r="F104" i="7"/>
  <c r="F105" i="7"/>
  <c r="F106" i="7"/>
  <c r="F107" i="7"/>
  <c r="F108" i="7"/>
  <c r="F109" i="7"/>
  <c r="F110" i="7"/>
  <c r="F111" i="7"/>
  <c r="F112" i="7"/>
  <c r="F113" i="7"/>
  <c r="F114" i="7"/>
  <c r="F115" i="7"/>
  <c r="F116" i="7"/>
  <c r="F117" i="7"/>
  <c r="F118" i="7"/>
  <c r="F119" i="7"/>
  <c r="F120" i="7"/>
  <c r="F121" i="7"/>
  <c r="F122" i="7"/>
  <c r="F123" i="7"/>
  <c r="F124" i="7"/>
  <c r="F125" i="7"/>
  <c r="F126" i="7"/>
  <c r="F127" i="7"/>
  <c r="F128" i="7"/>
  <c r="F129" i="7"/>
  <c r="F130" i="7"/>
  <c r="F131" i="7"/>
  <c r="F132" i="7"/>
  <c r="F133" i="7"/>
  <c r="F134" i="7"/>
  <c r="F135" i="7"/>
  <c r="F136" i="7"/>
  <c r="F137" i="7"/>
  <c r="F138" i="7"/>
  <c r="F139" i="7"/>
  <c r="F140" i="7"/>
  <c r="F141" i="7"/>
  <c r="F142" i="7"/>
  <c r="I143" i="7"/>
  <c r="I144" i="7"/>
  <c r="F143" i="7"/>
  <c r="F144" i="7"/>
  <c r="D10" i="5" l="1"/>
  <c r="F38" i="5" l="1"/>
  <c r="F29" i="5"/>
  <c r="Q144" i="7"/>
  <c r="P144" i="7"/>
  <c r="O144" i="7"/>
  <c r="L144" i="7"/>
  <c r="Q143" i="7"/>
  <c r="P143" i="7"/>
  <c r="O143" i="7"/>
  <c r="L143" i="7"/>
  <c r="Q142" i="7"/>
  <c r="P142" i="7"/>
  <c r="O142" i="7"/>
  <c r="Q141" i="7"/>
  <c r="P141" i="7"/>
  <c r="O141" i="7"/>
  <c r="Q140" i="7"/>
  <c r="P140" i="7"/>
  <c r="O140" i="7"/>
  <c r="Q139" i="7"/>
  <c r="P139" i="7"/>
  <c r="O139" i="7"/>
  <c r="Q138" i="7"/>
  <c r="P138" i="7"/>
  <c r="O138" i="7"/>
  <c r="Q137" i="7"/>
  <c r="P137" i="7"/>
  <c r="O137" i="7"/>
  <c r="Q136" i="7"/>
  <c r="P136" i="7"/>
  <c r="O136" i="7"/>
  <c r="Q135" i="7"/>
  <c r="P135" i="7"/>
  <c r="O135" i="7"/>
  <c r="Q134" i="7"/>
  <c r="P134" i="7"/>
  <c r="O134" i="7"/>
  <c r="Q133" i="7"/>
  <c r="P133" i="7"/>
  <c r="O133" i="7"/>
  <c r="Q132" i="7"/>
  <c r="P132" i="7"/>
  <c r="O132" i="7"/>
  <c r="Q131" i="7"/>
  <c r="P131" i="7"/>
  <c r="O131" i="7"/>
  <c r="Q130" i="7"/>
  <c r="P130" i="7"/>
  <c r="O130" i="7"/>
  <c r="Q129" i="7"/>
  <c r="P129" i="7"/>
  <c r="O129" i="7"/>
  <c r="Q128" i="7"/>
  <c r="P128" i="7"/>
  <c r="O128" i="7"/>
  <c r="Q127" i="7"/>
  <c r="P127" i="7"/>
  <c r="O127" i="7"/>
  <c r="Q126" i="7"/>
  <c r="P126" i="7"/>
  <c r="O126" i="7"/>
  <c r="Q125" i="7"/>
  <c r="P125" i="7"/>
  <c r="O125" i="7"/>
  <c r="Q124" i="7"/>
  <c r="P124" i="7"/>
  <c r="O124" i="7"/>
  <c r="Q123" i="7"/>
  <c r="P123" i="7"/>
  <c r="O123" i="7"/>
  <c r="Q122" i="7"/>
  <c r="P122" i="7"/>
  <c r="O122" i="7"/>
  <c r="Q121" i="7"/>
  <c r="P121" i="7"/>
  <c r="O121" i="7"/>
  <c r="Q120" i="7"/>
  <c r="P120" i="7"/>
  <c r="O120" i="7"/>
  <c r="Q119" i="7"/>
  <c r="P119" i="7"/>
  <c r="O119" i="7"/>
  <c r="Q118" i="7"/>
  <c r="P118" i="7"/>
  <c r="O118" i="7"/>
  <c r="Q117" i="7"/>
  <c r="P117" i="7"/>
  <c r="O117" i="7"/>
  <c r="Q116" i="7"/>
  <c r="P116" i="7"/>
  <c r="O116" i="7"/>
  <c r="Q115" i="7"/>
  <c r="P115" i="7"/>
  <c r="O115" i="7"/>
  <c r="Q114" i="7"/>
  <c r="P114" i="7"/>
  <c r="O114" i="7"/>
  <c r="Q113" i="7"/>
  <c r="P113" i="7"/>
  <c r="O113" i="7"/>
  <c r="Q112" i="7"/>
  <c r="P112" i="7"/>
  <c r="O112" i="7"/>
  <c r="Q111" i="7"/>
  <c r="P111" i="7"/>
  <c r="O111" i="7"/>
  <c r="Q110" i="7"/>
  <c r="P110" i="7"/>
  <c r="O110" i="7"/>
  <c r="Q109" i="7"/>
  <c r="P109" i="7"/>
  <c r="O109" i="7"/>
  <c r="Q108" i="7"/>
  <c r="P108" i="7"/>
  <c r="O108" i="7"/>
  <c r="Q107" i="7"/>
  <c r="P107" i="7"/>
  <c r="O107" i="7"/>
  <c r="Q106" i="7"/>
  <c r="P106" i="7"/>
  <c r="O106" i="7"/>
  <c r="Q105" i="7"/>
  <c r="P105" i="7"/>
  <c r="O105" i="7"/>
  <c r="Q104" i="7"/>
  <c r="P104" i="7"/>
  <c r="O104" i="7"/>
  <c r="Q103" i="7"/>
  <c r="P103" i="7"/>
  <c r="O103" i="7"/>
  <c r="Q102" i="7"/>
  <c r="P102" i="7"/>
  <c r="O102" i="7"/>
  <c r="Q101" i="7"/>
  <c r="P101" i="7"/>
  <c r="O101" i="7"/>
  <c r="Q100" i="7"/>
  <c r="P100" i="7"/>
  <c r="O100" i="7"/>
  <c r="Q99" i="7"/>
  <c r="P99" i="7"/>
  <c r="O99" i="7"/>
  <c r="Q98" i="7"/>
  <c r="P98" i="7"/>
  <c r="O98" i="7"/>
  <c r="Q97" i="7"/>
  <c r="P97" i="7"/>
  <c r="O97" i="7"/>
  <c r="Q96" i="7"/>
  <c r="P96" i="7"/>
  <c r="O96" i="7"/>
  <c r="Q95" i="7"/>
  <c r="P95" i="7"/>
  <c r="O95" i="7"/>
  <c r="Q94" i="7"/>
  <c r="P94" i="7"/>
  <c r="O94" i="7"/>
  <c r="Q93" i="7"/>
  <c r="P93" i="7"/>
  <c r="O93" i="7"/>
  <c r="Q92" i="7"/>
  <c r="P92" i="7"/>
  <c r="O92" i="7"/>
  <c r="Q91" i="7"/>
  <c r="P91" i="7"/>
  <c r="O91" i="7"/>
  <c r="Q90" i="7"/>
  <c r="P90" i="7"/>
  <c r="O90" i="7"/>
  <c r="Q89" i="7"/>
  <c r="P89" i="7"/>
  <c r="O89" i="7"/>
  <c r="Q88" i="7"/>
  <c r="P88" i="7"/>
  <c r="O88" i="7"/>
  <c r="Q87" i="7"/>
  <c r="P87" i="7"/>
  <c r="O87" i="7"/>
  <c r="Q86" i="7"/>
  <c r="P86" i="7"/>
  <c r="O86" i="7"/>
  <c r="Q85" i="7"/>
  <c r="P85" i="7"/>
  <c r="O85" i="7"/>
  <c r="Q84" i="7"/>
  <c r="P84" i="7"/>
  <c r="O84" i="7"/>
  <c r="Q83" i="7"/>
  <c r="P83" i="7"/>
  <c r="O83" i="7"/>
  <c r="Q82" i="7"/>
  <c r="P82" i="7"/>
  <c r="O82" i="7"/>
  <c r="Q81" i="7"/>
  <c r="P81" i="7"/>
  <c r="O81" i="7"/>
  <c r="Q80" i="7"/>
  <c r="P80" i="7"/>
  <c r="O80" i="7"/>
  <c r="Q79" i="7"/>
  <c r="P79" i="7"/>
  <c r="O79" i="7"/>
  <c r="Q78" i="7"/>
  <c r="P78" i="7"/>
  <c r="O78" i="7"/>
  <c r="Q77" i="7"/>
  <c r="P77" i="7"/>
  <c r="O77" i="7"/>
  <c r="Q76" i="7"/>
  <c r="P76" i="7"/>
  <c r="O76" i="7"/>
  <c r="Q75" i="7"/>
  <c r="P75" i="7"/>
  <c r="O75" i="7"/>
  <c r="Q74" i="7"/>
  <c r="P74" i="7"/>
  <c r="O74" i="7"/>
  <c r="Q73" i="7"/>
  <c r="P73" i="7"/>
  <c r="O73" i="7"/>
  <c r="Q72" i="7"/>
  <c r="P72" i="7"/>
  <c r="O72" i="7"/>
  <c r="Q71" i="7"/>
  <c r="P71" i="7"/>
  <c r="O71" i="7"/>
  <c r="Q70" i="7"/>
  <c r="P70" i="7"/>
  <c r="O70" i="7"/>
  <c r="Q69" i="7"/>
  <c r="P69" i="7"/>
  <c r="O69" i="7"/>
  <c r="Q68" i="7"/>
  <c r="P68" i="7"/>
  <c r="O68" i="7"/>
  <c r="Q67" i="7"/>
  <c r="P67" i="7"/>
  <c r="O67" i="7"/>
  <c r="Q66" i="7"/>
  <c r="P66" i="7"/>
  <c r="O66" i="7"/>
  <c r="Q65" i="7"/>
  <c r="P65" i="7"/>
  <c r="O65" i="7"/>
  <c r="Q64" i="7"/>
  <c r="P64" i="7"/>
  <c r="O64" i="7"/>
  <c r="Q63" i="7"/>
  <c r="P63" i="7"/>
  <c r="O63" i="7"/>
  <c r="Q62" i="7"/>
  <c r="P62" i="7"/>
  <c r="O62" i="7"/>
  <c r="Q61" i="7"/>
  <c r="P61" i="7"/>
  <c r="O61" i="7"/>
  <c r="Q60" i="7"/>
  <c r="P60" i="7"/>
  <c r="O60" i="7"/>
  <c r="Q59" i="7"/>
  <c r="P59" i="7"/>
  <c r="O59" i="7"/>
  <c r="Q58" i="7"/>
  <c r="P58" i="7"/>
  <c r="O58" i="7"/>
  <c r="Q57" i="7"/>
  <c r="P57" i="7"/>
  <c r="O57" i="7"/>
  <c r="Q56" i="7"/>
  <c r="P56" i="7"/>
  <c r="O56" i="7"/>
  <c r="Q55" i="7"/>
  <c r="P55" i="7"/>
  <c r="O55" i="7"/>
  <c r="Q54" i="7"/>
  <c r="P54" i="7"/>
  <c r="O54" i="7"/>
  <c r="Q53" i="7"/>
  <c r="P53" i="7"/>
  <c r="O53" i="7"/>
  <c r="Q52" i="7"/>
  <c r="P52" i="7"/>
  <c r="O52" i="7"/>
  <c r="Q51" i="7"/>
  <c r="P51" i="7"/>
  <c r="O51" i="7"/>
  <c r="Q50" i="7"/>
  <c r="P50" i="7"/>
  <c r="O50" i="7"/>
  <c r="Q49" i="7"/>
  <c r="P49" i="7"/>
  <c r="O49" i="7"/>
  <c r="Q48" i="7"/>
  <c r="P48" i="7"/>
  <c r="O48" i="7"/>
  <c r="Q47" i="7"/>
  <c r="P47" i="7"/>
  <c r="O47" i="7"/>
  <c r="Q46" i="7"/>
  <c r="P46" i="7"/>
  <c r="O46" i="7"/>
  <c r="Q45" i="7"/>
  <c r="P45" i="7"/>
  <c r="O45" i="7"/>
  <c r="Q44" i="7"/>
  <c r="P44" i="7"/>
  <c r="O44" i="7"/>
  <c r="Q43" i="7"/>
  <c r="P43" i="7"/>
  <c r="O43" i="7"/>
  <c r="Q42" i="7"/>
  <c r="P42" i="7"/>
  <c r="O42" i="7"/>
  <c r="Q41" i="7"/>
  <c r="P41" i="7"/>
  <c r="O41" i="7"/>
  <c r="Q40" i="7"/>
  <c r="P40" i="7"/>
  <c r="O40" i="7"/>
  <c r="Q39" i="7"/>
  <c r="P39" i="7"/>
  <c r="O39" i="7"/>
  <c r="Q38" i="7"/>
  <c r="P38" i="7"/>
  <c r="O38" i="7"/>
  <c r="Q37" i="7"/>
  <c r="P37" i="7"/>
  <c r="O37" i="7"/>
  <c r="Q36" i="7"/>
  <c r="P36" i="7"/>
  <c r="O36" i="7"/>
  <c r="Q35" i="7"/>
  <c r="P35" i="7"/>
  <c r="O35" i="7"/>
  <c r="Q34" i="7"/>
  <c r="P34" i="7"/>
  <c r="O34" i="7"/>
  <c r="Q33" i="7"/>
  <c r="P33" i="7"/>
  <c r="O33" i="7"/>
  <c r="Q32" i="7"/>
  <c r="P32" i="7"/>
  <c r="O32" i="7"/>
  <c r="Q31" i="7"/>
  <c r="P31" i="7"/>
  <c r="O31" i="7"/>
  <c r="Q30" i="7"/>
  <c r="P30" i="7"/>
  <c r="O30" i="7"/>
  <c r="Q29" i="7"/>
  <c r="P29" i="7"/>
  <c r="O29" i="7"/>
  <c r="Q28" i="7"/>
  <c r="P28" i="7"/>
  <c r="O28" i="7"/>
  <c r="Q27" i="7"/>
  <c r="P27" i="7"/>
  <c r="O27" i="7"/>
  <c r="Q26" i="7"/>
  <c r="P26" i="7"/>
  <c r="O26" i="7"/>
  <c r="Q25" i="7"/>
  <c r="P25" i="7"/>
  <c r="O25" i="7"/>
  <c r="Q24" i="7"/>
  <c r="P24" i="7"/>
  <c r="O24" i="7"/>
  <c r="Q23" i="7"/>
  <c r="P23" i="7"/>
  <c r="O23" i="7"/>
  <c r="Q22" i="7"/>
  <c r="P22" i="7"/>
  <c r="O22" i="7"/>
  <c r="Q21" i="7"/>
  <c r="P21" i="7"/>
  <c r="O21" i="7"/>
  <c r="Q20" i="7"/>
  <c r="P20" i="7"/>
  <c r="O20" i="7"/>
  <c r="Q19" i="7"/>
  <c r="P19" i="7"/>
  <c r="O19" i="7"/>
  <c r="Q18" i="7"/>
  <c r="P18" i="7"/>
  <c r="O18" i="7"/>
  <c r="Q17" i="7"/>
  <c r="P17" i="7"/>
  <c r="O17" i="7"/>
  <c r="Q16" i="7"/>
  <c r="P16" i="7"/>
  <c r="O16" i="7"/>
  <c r="Q15" i="7"/>
  <c r="P15" i="7"/>
  <c r="O15" i="7"/>
  <c r="Q14" i="7"/>
  <c r="P14" i="7"/>
  <c r="O14" i="7"/>
  <c r="Q13" i="7"/>
  <c r="P13" i="7"/>
  <c r="O13" i="7"/>
  <c r="Q12" i="7"/>
  <c r="P12" i="7"/>
  <c r="O12" i="7"/>
  <c r="Q11" i="7"/>
  <c r="P11" i="7"/>
  <c r="O11" i="7"/>
  <c r="Q10" i="7"/>
  <c r="P10" i="7"/>
  <c r="O10" i="7"/>
  <c r="Q9" i="7"/>
  <c r="P9" i="7"/>
  <c r="O9" i="7"/>
  <c r="Q8" i="7"/>
  <c r="P8" i="7"/>
  <c r="O8" i="7"/>
  <c r="Q7" i="7"/>
  <c r="P7" i="7"/>
  <c r="O7" i="7"/>
  <c r="B7" i="6"/>
  <c r="K7" i="6"/>
  <c r="L7" i="6"/>
  <c r="M7" i="6"/>
  <c r="B8" i="6"/>
  <c r="K8" i="6"/>
  <c r="L8" i="6"/>
  <c r="M8" i="6"/>
  <c r="B9" i="6"/>
  <c r="K9" i="6"/>
  <c r="L9" i="6"/>
  <c r="M9" i="6"/>
  <c r="B10" i="6"/>
  <c r="K10" i="6"/>
  <c r="L10" i="6"/>
  <c r="M10" i="6"/>
  <c r="B11" i="6"/>
  <c r="K11" i="6"/>
  <c r="L11" i="6"/>
  <c r="M11" i="6"/>
  <c r="B12" i="6"/>
  <c r="K12" i="6"/>
  <c r="L12" i="6"/>
  <c r="M12" i="6"/>
  <c r="B13" i="6"/>
  <c r="K13" i="6"/>
  <c r="L13" i="6"/>
  <c r="M13" i="6"/>
  <c r="B14" i="6"/>
  <c r="K14" i="6"/>
  <c r="L14" i="6"/>
  <c r="M14" i="6"/>
  <c r="B15" i="6"/>
  <c r="K15" i="6"/>
  <c r="L15" i="6"/>
  <c r="M15" i="6"/>
  <c r="B16" i="6"/>
  <c r="K16" i="6"/>
  <c r="L16" i="6"/>
  <c r="M16" i="6"/>
  <c r="B17" i="6"/>
  <c r="K17" i="6"/>
  <c r="L17" i="6"/>
  <c r="M17" i="6"/>
  <c r="B18" i="6"/>
  <c r="K18" i="6"/>
  <c r="L18" i="6"/>
  <c r="M18" i="6"/>
  <c r="B19" i="6"/>
  <c r="K19" i="6"/>
  <c r="L19" i="6"/>
  <c r="M19" i="6"/>
  <c r="B20" i="6"/>
  <c r="K20" i="6"/>
  <c r="L20" i="6"/>
  <c r="M20" i="6"/>
  <c r="B21" i="6"/>
  <c r="K21" i="6"/>
  <c r="L21" i="6"/>
  <c r="M21" i="6"/>
  <c r="B22" i="6"/>
  <c r="K22" i="6"/>
  <c r="L22" i="6"/>
  <c r="M22" i="6"/>
  <c r="B23" i="6"/>
  <c r="K23" i="6"/>
  <c r="L23" i="6"/>
  <c r="M23" i="6"/>
  <c r="B24" i="6"/>
  <c r="K24" i="6"/>
  <c r="L24" i="6"/>
  <c r="M24" i="6"/>
  <c r="B25" i="6"/>
  <c r="K25" i="6"/>
  <c r="L25" i="6"/>
  <c r="M25" i="6"/>
  <c r="B26" i="6"/>
  <c r="K26" i="6"/>
  <c r="L26" i="6"/>
  <c r="M26" i="6"/>
  <c r="B27" i="6"/>
  <c r="K27" i="6"/>
  <c r="L27" i="6"/>
  <c r="M27" i="6"/>
  <c r="B28" i="6"/>
  <c r="K28" i="6"/>
  <c r="L28" i="6"/>
  <c r="M28" i="6"/>
  <c r="B29" i="6"/>
  <c r="K29" i="6"/>
  <c r="L29" i="6"/>
  <c r="M29" i="6"/>
  <c r="B30" i="6"/>
  <c r="K30" i="6"/>
  <c r="L30" i="6"/>
  <c r="M30" i="6"/>
  <c r="B31" i="6"/>
  <c r="K31" i="6"/>
  <c r="L31" i="6"/>
  <c r="M31" i="6"/>
  <c r="B32" i="6"/>
  <c r="K32" i="6"/>
  <c r="L32" i="6"/>
  <c r="M32" i="6"/>
  <c r="B33" i="6"/>
  <c r="K33" i="6"/>
  <c r="L33" i="6"/>
  <c r="M33" i="6"/>
  <c r="B34" i="6"/>
  <c r="K34" i="6"/>
  <c r="L34" i="6"/>
  <c r="M34" i="6"/>
  <c r="B35" i="6"/>
  <c r="K35" i="6"/>
  <c r="L35" i="6"/>
  <c r="M35" i="6"/>
  <c r="B36" i="6"/>
  <c r="K36" i="6"/>
  <c r="L36" i="6"/>
  <c r="M36" i="6"/>
  <c r="B37" i="6"/>
  <c r="K37" i="6"/>
  <c r="L37" i="6"/>
  <c r="M37" i="6"/>
  <c r="B38" i="6"/>
  <c r="K38" i="6"/>
  <c r="L38" i="6"/>
  <c r="M38" i="6"/>
  <c r="B39" i="6"/>
  <c r="K39" i="6"/>
  <c r="L39" i="6"/>
  <c r="M39" i="6"/>
  <c r="B40" i="6"/>
  <c r="K40" i="6"/>
  <c r="L40" i="6"/>
  <c r="M40" i="6"/>
  <c r="B41" i="6"/>
  <c r="K41" i="6"/>
  <c r="L41" i="6"/>
  <c r="M41" i="6"/>
  <c r="B42" i="6"/>
  <c r="K42" i="6"/>
  <c r="L42" i="6"/>
  <c r="M42" i="6"/>
  <c r="B43" i="6"/>
  <c r="K43" i="6"/>
  <c r="L43" i="6"/>
  <c r="M43" i="6"/>
  <c r="B44" i="6"/>
  <c r="K44" i="6"/>
  <c r="L44" i="6"/>
  <c r="M44" i="6"/>
  <c r="B45" i="6"/>
  <c r="K45" i="6"/>
  <c r="L45" i="6"/>
  <c r="M45" i="6"/>
  <c r="B46" i="6"/>
  <c r="K46" i="6"/>
  <c r="L46" i="6"/>
  <c r="M46" i="6"/>
  <c r="B47" i="6"/>
  <c r="K47" i="6"/>
  <c r="L47" i="6"/>
  <c r="M47" i="6"/>
  <c r="B48" i="6"/>
  <c r="K48" i="6"/>
  <c r="L48" i="6"/>
  <c r="M48" i="6"/>
  <c r="B49" i="6"/>
  <c r="K49" i="6"/>
  <c r="L49" i="6"/>
  <c r="M49" i="6"/>
  <c r="B50" i="6"/>
  <c r="K50" i="6"/>
  <c r="L50" i="6"/>
  <c r="M50" i="6"/>
  <c r="B51" i="6"/>
  <c r="K51" i="6"/>
  <c r="L51" i="6"/>
  <c r="M51" i="6"/>
  <c r="B52" i="6"/>
  <c r="K52" i="6"/>
  <c r="L52" i="6"/>
  <c r="M52" i="6"/>
  <c r="B53" i="6"/>
  <c r="K53" i="6"/>
  <c r="L53" i="6"/>
  <c r="M53" i="6"/>
  <c r="B54" i="6"/>
  <c r="K54" i="6"/>
  <c r="L54" i="6"/>
  <c r="M54" i="6"/>
  <c r="B55" i="6"/>
  <c r="K55" i="6"/>
  <c r="L55" i="6"/>
  <c r="M55" i="6"/>
  <c r="B56" i="6"/>
  <c r="K56" i="6"/>
  <c r="L56" i="6"/>
  <c r="M56" i="6"/>
  <c r="B57" i="6"/>
  <c r="K57" i="6"/>
  <c r="L57" i="6"/>
  <c r="M57" i="6"/>
  <c r="B58" i="6"/>
  <c r="K58" i="6"/>
  <c r="L58" i="6"/>
  <c r="M58" i="6"/>
  <c r="B59" i="6"/>
  <c r="K59" i="6"/>
  <c r="L59" i="6"/>
  <c r="M59" i="6"/>
  <c r="B60" i="6"/>
  <c r="K60" i="6"/>
  <c r="L60" i="6"/>
  <c r="M60" i="6"/>
  <c r="B61" i="6"/>
  <c r="K61" i="6"/>
  <c r="L61" i="6"/>
  <c r="M61" i="6"/>
  <c r="B62" i="6"/>
  <c r="K62" i="6"/>
  <c r="L62" i="6"/>
  <c r="M62" i="6"/>
  <c r="B63" i="6"/>
  <c r="K63" i="6"/>
  <c r="L63" i="6"/>
  <c r="M63" i="6"/>
  <c r="B64" i="6"/>
  <c r="K64" i="6"/>
  <c r="L64" i="6"/>
  <c r="M64" i="6"/>
  <c r="B65" i="6"/>
  <c r="K65" i="6"/>
  <c r="L65" i="6"/>
  <c r="M65" i="6"/>
  <c r="B66" i="6"/>
  <c r="K66" i="6"/>
  <c r="L66" i="6"/>
  <c r="M66" i="6"/>
  <c r="B67" i="6"/>
  <c r="K67" i="6"/>
  <c r="L67" i="6"/>
  <c r="M67" i="6"/>
  <c r="B68" i="6"/>
  <c r="K68" i="6"/>
  <c r="L68" i="6"/>
  <c r="M68" i="6"/>
  <c r="B69" i="6"/>
  <c r="K69" i="6"/>
  <c r="L69" i="6"/>
  <c r="M69" i="6"/>
  <c r="B70" i="6"/>
  <c r="K70" i="6"/>
  <c r="L70" i="6"/>
  <c r="M70" i="6"/>
  <c r="B71" i="6"/>
  <c r="K71" i="6"/>
  <c r="L71" i="6"/>
  <c r="M71" i="6"/>
  <c r="B72" i="6"/>
  <c r="K72" i="6"/>
  <c r="L72" i="6"/>
  <c r="M72" i="6"/>
  <c r="B73" i="6"/>
  <c r="K73" i="6"/>
  <c r="L73" i="6"/>
  <c r="M73" i="6"/>
  <c r="B74" i="6"/>
  <c r="K74" i="6"/>
  <c r="L74" i="6"/>
  <c r="M74" i="6"/>
  <c r="B75" i="6"/>
  <c r="K75" i="6"/>
  <c r="L75" i="6"/>
  <c r="M75" i="6"/>
  <c r="B76" i="6"/>
  <c r="K76" i="6"/>
  <c r="L76" i="6"/>
  <c r="M76" i="6"/>
  <c r="B77" i="6"/>
  <c r="K77" i="6"/>
  <c r="L77" i="6"/>
  <c r="M77" i="6"/>
  <c r="B78" i="6"/>
  <c r="K78" i="6"/>
  <c r="L78" i="6"/>
  <c r="M78" i="6"/>
  <c r="B79" i="6"/>
  <c r="K79" i="6"/>
  <c r="L79" i="6"/>
  <c r="M79" i="6"/>
  <c r="B80" i="6"/>
  <c r="K80" i="6"/>
  <c r="L80" i="6"/>
  <c r="M80" i="6"/>
  <c r="B81" i="6"/>
  <c r="K81" i="6"/>
  <c r="L81" i="6"/>
  <c r="M81" i="6"/>
  <c r="B82" i="6"/>
  <c r="K82" i="6"/>
  <c r="L82" i="6"/>
  <c r="M82" i="6"/>
  <c r="B83" i="6"/>
  <c r="K83" i="6"/>
  <c r="L83" i="6"/>
  <c r="M83" i="6"/>
  <c r="B84" i="6"/>
  <c r="K84" i="6"/>
  <c r="L84" i="6"/>
  <c r="M84" i="6"/>
  <c r="B85" i="6"/>
  <c r="K85" i="6"/>
  <c r="L85" i="6"/>
  <c r="M85" i="6"/>
  <c r="B86" i="6"/>
  <c r="K86" i="6"/>
  <c r="L86" i="6"/>
  <c r="M86" i="6"/>
  <c r="B87" i="6"/>
  <c r="K87" i="6"/>
  <c r="L87" i="6"/>
  <c r="M87" i="6"/>
  <c r="B88" i="6"/>
  <c r="K88" i="6"/>
  <c r="L88" i="6"/>
  <c r="M88" i="6"/>
  <c r="B89" i="6"/>
  <c r="K89" i="6"/>
  <c r="L89" i="6"/>
  <c r="M89" i="6"/>
  <c r="B90" i="6"/>
  <c r="K90" i="6"/>
  <c r="L90" i="6"/>
  <c r="M90" i="6"/>
  <c r="B91" i="6"/>
  <c r="K91" i="6"/>
  <c r="L91" i="6"/>
  <c r="M91" i="6"/>
  <c r="B92" i="6"/>
  <c r="K92" i="6"/>
  <c r="L92" i="6"/>
  <c r="M92" i="6"/>
  <c r="B93" i="6"/>
  <c r="K93" i="6"/>
  <c r="L93" i="6"/>
  <c r="M93" i="6"/>
  <c r="B94" i="6"/>
  <c r="K94" i="6"/>
  <c r="L94" i="6"/>
  <c r="M94" i="6"/>
  <c r="B95" i="6"/>
  <c r="K95" i="6"/>
  <c r="L95" i="6"/>
  <c r="M95" i="6"/>
  <c r="B96" i="6"/>
  <c r="K96" i="6"/>
  <c r="L96" i="6"/>
  <c r="M96" i="6"/>
  <c r="B97" i="6"/>
  <c r="K97" i="6"/>
  <c r="L97" i="6"/>
  <c r="M97" i="6"/>
  <c r="B98" i="6"/>
  <c r="K98" i="6"/>
  <c r="L98" i="6"/>
  <c r="M98" i="6"/>
  <c r="B99" i="6"/>
  <c r="K99" i="6"/>
  <c r="L99" i="6"/>
  <c r="M99" i="6"/>
  <c r="B100" i="6"/>
  <c r="K100" i="6"/>
  <c r="L100" i="6"/>
  <c r="M100" i="6"/>
  <c r="B101" i="6"/>
  <c r="K101" i="6"/>
  <c r="L101" i="6"/>
  <c r="M101" i="6"/>
  <c r="B102" i="6"/>
  <c r="K102" i="6"/>
  <c r="L102" i="6"/>
  <c r="M102" i="6"/>
  <c r="B103" i="6"/>
  <c r="K103" i="6"/>
  <c r="L103" i="6"/>
  <c r="M103" i="6"/>
  <c r="B104" i="6"/>
  <c r="K104" i="6"/>
  <c r="L104" i="6"/>
  <c r="M104" i="6"/>
  <c r="B105" i="6"/>
  <c r="K105" i="6"/>
  <c r="L105" i="6"/>
  <c r="M105" i="6"/>
  <c r="B106" i="6"/>
  <c r="K106" i="6"/>
  <c r="L106" i="6"/>
  <c r="M106" i="6"/>
  <c r="B107" i="6"/>
  <c r="K107" i="6"/>
  <c r="L107" i="6"/>
  <c r="M107" i="6"/>
  <c r="B108" i="6"/>
  <c r="K108" i="6"/>
  <c r="L108" i="6"/>
  <c r="M108" i="6"/>
  <c r="B109" i="6"/>
  <c r="K109" i="6"/>
  <c r="L109" i="6"/>
  <c r="M109" i="6"/>
  <c r="B110" i="6"/>
  <c r="K110" i="6"/>
  <c r="L110" i="6"/>
  <c r="M110" i="6"/>
  <c r="B111" i="6"/>
  <c r="K111" i="6"/>
  <c r="L111" i="6"/>
  <c r="M111" i="6"/>
  <c r="B112" i="6"/>
  <c r="K112" i="6"/>
  <c r="L112" i="6"/>
  <c r="M112" i="6"/>
  <c r="B113" i="6"/>
  <c r="K113" i="6"/>
  <c r="L113" i="6"/>
  <c r="M113" i="6"/>
  <c r="B114" i="6"/>
  <c r="K114" i="6"/>
  <c r="L114" i="6"/>
  <c r="M114" i="6"/>
  <c r="B115" i="6"/>
  <c r="K115" i="6"/>
  <c r="L115" i="6"/>
  <c r="M115" i="6"/>
  <c r="B116" i="6"/>
  <c r="K116" i="6"/>
  <c r="L116" i="6"/>
  <c r="M116" i="6"/>
  <c r="B117" i="6"/>
  <c r="K117" i="6"/>
  <c r="L117" i="6"/>
  <c r="M117" i="6"/>
  <c r="B118" i="6"/>
  <c r="K118" i="6"/>
  <c r="L118" i="6"/>
  <c r="M118" i="6"/>
  <c r="B119" i="6"/>
  <c r="K119" i="6"/>
  <c r="L119" i="6"/>
  <c r="M119" i="6"/>
  <c r="B120" i="6"/>
  <c r="K120" i="6"/>
  <c r="L120" i="6"/>
  <c r="M120" i="6"/>
  <c r="B121" i="6"/>
  <c r="K121" i="6"/>
  <c r="L121" i="6"/>
  <c r="M121" i="6"/>
  <c r="B122" i="6"/>
  <c r="K122" i="6"/>
  <c r="L122" i="6"/>
  <c r="M122" i="6"/>
  <c r="B123" i="6"/>
  <c r="K123" i="6"/>
  <c r="L123" i="6"/>
  <c r="M123" i="6"/>
  <c r="B124" i="6"/>
  <c r="K124" i="6"/>
  <c r="L124" i="6"/>
  <c r="M124" i="6"/>
  <c r="B125" i="6"/>
  <c r="K125" i="6"/>
  <c r="L125" i="6"/>
  <c r="M125" i="6"/>
  <c r="B126" i="6"/>
  <c r="K126" i="6"/>
  <c r="L126" i="6"/>
  <c r="M126" i="6"/>
  <c r="B127" i="6"/>
  <c r="K127" i="6"/>
  <c r="L127" i="6"/>
  <c r="M127" i="6"/>
  <c r="B128" i="6"/>
  <c r="K128" i="6"/>
  <c r="L128" i="6"/>
  <c r="M128" i="6"/>
  <c r="B129" i="6"/>
  <c r="K129" i="6"/>
  <c r="L129" i="6"/>
  <c r="M129" i="6"/>
  <c r="B130" i="6"/>
  <c r="K130" i="6"/>
  <c r="L130" i="6"/>
  <c r="M130" i="6"/>
  <c r="B131" i="6"/>
  <c r="K131" i="6"/>
  <c r="L131" i="6"/>
  <c r="M131" i="6"/>
  <c r="B132" i="6"/>
  <c r="K132" i="6"/>
  <c r="L132" i="6"/>
  <c r="M132" i="6"/>
  <c r="B133" i="6"/>
  <c r="K133" i="6"/>
  <c r="L133" i="6"/>
  <c r="M133" i="6"/>
  <c r="B134" i="6"/>
  <c r="K134" i="6"/>
  <c r="L134" i="6"/>
  <c r="M134" i="6"/>
  <c r="B135" i="6"/>
  <c r="K135" i="6"/>
  <c r="L135" i="6"/>
  <c r="M135" i="6"/>
  <c r="B136" i="6"/>
  <c r="K136" i="6"/>
  <c r="L136" i="6"/>
  <c r="M136" i="6"/>
  <c r="B137" i="6"/>
  <c r="K137" i="6"/>
  <c r="L137" i="6"/>
  <c r="M137" i="6"/>
  <c r="B138" i="6"/>
  <c r="K138" i="6"/>
  <c r="L138" i="6"/>
  <c r="M138" i="6"/>
  <c r="B139" i="6"/>
  <c r="K139" i="6"/>
  <c r="L139" i="6"/>
  <c r="M139" i="6"/>
  <c r="B140" i="6"/>
  <c r="K140" i="6"/>
  <c r="L140" i="6"/>
  <c r="M140" i="6"/>
  <c r="B141" i="6"/>
  <c r="K141" i="6"/>
  <c r="L141" i="6"/>
  <c r="M141" i="6"/>
  <c r="B142" i="6"/>
  <c r="K142" i="6"/>
  <c r="L142" i="6"/>
  <c r="M142" i="6"/>
  <c r="B143" i="6"/>
  <c r="K143" i="6"/>
  <c r="L143" i="6"/>
  <c r="M143" i="6"/>
  <c r="B144" i="6"/>
  <c r="K144" i="6"/>
  <c r="L144" i="6"/>
  <c r="M144" i="6"/>
  <c r="O5" i="7" l="1"/>
  <c r="D37" i="5" s="1"/>
  <c r="P5" i="7"/>
  <c r="D39" i="5" s="1"/>
  <c r="Q5" i="7"/>
  <c r="D41" i="5" s="1"/>
  <c r="K5" i="6"/>
  <c r="D28" i="5" s="1"/>
  <c r="L5" i="6"/>
  <c r="D30" i="5" s="1"/>
  <c r="M5" i="6"/>
  <c r="D32" i="5" s="1"/>
  <c r="T101" i="2"/>
  <c r="T96" i="2" l="1"/>
  <c r="W94" i="2" l="1"/>
  <c r="M8" i="2"/>
  <c r="P8" i="2" s="1"/>
  <c r="N8" i="2" l="1"/>
  <c r="O8" i="2"/>
  <c r="D31" i="5"/>
  <c r="F4" i="5"/>
  <c r="T116" i="2"/>
  <c r="W115" i="2" s="1"/>
  <c r="T111" i="2"/>
  <c r="T106" i="2"/>
  <c r="W100" i="2"/>
  <c r="AA100" i="2" s="1"/>
  <c r="D29" i="5"/>
  <c r="D42" i="5"/>
  <c r="D38" i="5"/>
  <c r="Y115" i="2"/>
  <c r="Z115" i="2"/>
  <c r="Y114" i="2"/>
  <c r="Z114" i="2"/>
  <c r="Y110" i="2"/>
  <c r="Z110" i="2"/>
  <c r="Y109" i="2"/>
  <c r="Z109" i="2"/>
  <c r="Y105" i="2"/>
  <c r="Z105" i="2"/>
  <c r="Y104" i="2"/>
  <c r="Z104" i="2"/>
  <c r="Y100" i="2"/>
  <c r="Z100" i="2"/>
  <c r="Y99" i="2"/>
  <c r="Z99" i="2"/>
  <c r="Y95" i="2"/>
  <c r="Z95" i="2"/>
  <c r="Y94" i="2"/>
  <c r="Z94" i="2"/>
  <c r="M119" i="2"/>
  <c r="M9" i="2"/>
  <c r="P9" i="2" s="1"/>
  <c r="M10" i="2"/>
  <c r="P10" i="2" s="1"/>
  <c r="M11" i="2"/>
  <c r="P11" i="2" s="1"/>
  <c r="M12" i="2"/>
  <c r="P12" i="2" s="1"/>
  <c r="M13" i="2"/>
  <c r="M14" i="2"/>
  <c r="P14" i="2" s="1"/>
  <c r="M15" i="2"/>
  <c r="P15" i="2" s="1"/>
  <c r="M16" i="2"/>
  <c r="P16" i="2" s="1"/>
  <c r="M17" i="2"/>
  <c r="M18" i="2"/>
  <c r="P18" i="2" s="1"/>
  <c r="M19" i="2"/>
  <c r="P19" i="2" s="1"/>
  <c r="M20" i="2"/>
  <c r="P20" i="2" s="1"/>
  <c r="M21" i="2"/>
  <c r="P21" i="2" s="1"/>
  <c r="M22" i="2"/>
  <c r="P22" i="2" s="1"/>
  <c r="M23" i="2"/>
  <c r="P23" i="2" s="1"/>
  <c r="M24" i="2"/>
  <c r="P24" i="2" s="1"/>
  <c r="M25" i="2"/>
  <c r="P25" i="2" s="1"/>
  <c r="M26" i="2"/>
  <c r="P26" i="2" s="1"/>
  <c r="M27" i="2"/>
  <c r="P27" i="2" s="1"/>
  <c r="M28" i="2"/>
  <c r="P28" i="2" s="1"/>
  <c r="M29" i="2"/>
  <c r="P29" i="2" s="1"/>
  <c r="M30" i="2"/>
  <c r="P30" i="2" s="1"/>
  <c r="M31" i="2"/>
  <c r="P31" i="2" s="1"/>
  <c r="M32" i="2"/>
  <c r="P32" i="2" s="1"/>
  <c r="M33" i="2"/>
  <c r="P33" i="2" s="1"/>
  <c r="M34" i="2"/>
  <c r="P34" i="2" s="1"/>
  <c r="M35" i="2"/>
  <c r="P35" i="2" s="1"/>
  <c r="M36" i="2"/>
  <c r="P36" i="2" s="1"/>
  <c r="M37" i="2"/>
  <c r="P37" i="2" s="1"/>
  <c r="M38" i="2"/>
  <c r="P38" i="2" s="1"/>
  <c r="M39" i="2"/>
  <c r="P39" i="2" s="1"/>
  <c r="M40" i="2"/>
  <c r="P40" i="2" s="1"/>
  <c r="M41" i="2"/>
  <c r="P41" i="2" s="1"/>
  <c r="M42" i="2"/>
  <c r="P42" i="2" s="1"/>
  <c r="M43" i="2"/>
  <c r="P43" i="2" s="1"/>
  <c r="M44" i="2"/>
  <c r="P44" i="2" s="1"/>
  <c r="M45" i="2"/>
  <c r="P45" i="2" s="1"/>
  <c r="M46" i="2"/>
  <c r="P46" i="2" s="1"/>
  <c r="M47" i="2"/>
  <c r="P47" i="2" s="1"/>
  <c r="M48" i="2"/>
  <c r="P48" i="2" s="1"/>
  <c r="M49" i="2"/>
  <c r="P49" i="2" s="1"/>
  <c r="M50" i="2"/>
  <c r="P50" i="2" s="1"/>
  <c r="M51" i="2"/>
  <c r="P51" i="2" s="1"/>
  <c r="M52" i="2"/>
  <c r="P52" i="2" s="1"/>
  <c r="M53" i="2"/>
  <c r="P53" i="2" s="1"/>
  <c r="M54" i="2"/>
  <c r="P54" i="2" s="1"/>
  <c r="M55" i="2"/>
  <c r="P55" i="2" s="1"/>
  <c r="M56" i="2"/>
  <c r="P56" i="2" s="1"/>
  <c r="M57" i="2"/>
  <c r="P57" i="2" s="1"/>
  <c r="M58" i="2"/>
  <c r="P58" i="2" s="1"/>
  <c r="M59" i="2"/>
  <c r="M60" i="2"/>
  <c r="P60" i="2" s="1"/>
  <c r="M61" i="2"/>
  <c r="P61" i="2" s="1"/>
  <c r="M62" i="2"/>
  <c r="P62" i="2" s="1"/>
  <c r="M63" i="2"/>
  <c r="P63" i="2" s="1"/>
  <c r="M64" i="2"/>
  <c r="P64" i="2" s="1"/>
  <c r="M65" i="2"/>
  <c r="P65" i="2" s="1"/>
  <c r="M66" i="2"/>
  <c r="P66" i="2" s="1"/>
  <c r="M67" i="2"/>
  <c r="P67" i="2" s="1"/>
  <c r="M68" i="2"/>
  <c r="P68" i="2" s="1"/>
  <c r="M69" i="2"/>
  <c r="P69" i="2" s="1"/>
  <c r="M70" i="2"/>
  <c r="P70" i="2" s="1"/>
  <c r="M71" i="2"/>
  <c r="P71" i="2" s="1"/>
  <c r="M72" i="2"/>
  <c r="P72" i="2" s="1"/>
  <c r="M73" i="2"/>
  <c r="P73" i="2" s="1"/>
  <c r="M74" i="2"/>
  <c r="P74" i="2" s="1"/>
  <c r="M75" i="2"/>
  <c r="P75" i="2" s="1"/>
  <c r="M76" i="2"/>
  <c r="P76" i="2" s="1"/>
  <c r="M77" i="2"/>
  <c r="P77" i="2" s="1"/>
  <c r="M78" i="2"/>
  <c r="M79" i="2"/>
  <c r="P79" i="2" s="1"/>
  <c r="M80" i="2"/>
  <c r="P80" i="2" s="1"/>
  <c r="M81" i="2"/>
  <c r="M82" i="2"/>
  <c r="P82" i="2" s="1"/>
  <c r="M83" i="2"/>
  <c r="P83" i="2" s="1"/>
  <c r="M84" i="2"/>
  <c r="P84" i="2" s="1"/>
  <c r="M85" i="2"/>
  <c r="P85" i="2" s="1"/>
  <c r="M86" i="2"/>
  <c r="P86" i="2" s="1"/>
  <c r="M87" i="2"/>
  <c r="P87" i="2" s="1"/>
  <c r="M88" i="2"/>
  <c r="P88" i="2" s="1"/>
  <c r="M89" i="2"/>
  <c r="M90" i="2"/>
  <c r="P90" i="2" s="1"/>
  <c r="M91" i="2"/>
  <c r="P91" i="2" s="1"/>
  <c r="M92" i="2"/>
  <c r="P92" i="2" s="1"/>
  <c r="M93" i="2"/>
  <c r="P93" i="2" s="1"/>
  <c r="M120" i="2"/>
  <c r="M121" i="2"/>
  <c r="M122" i="2"/>
  <c r="M123" i="2"/>
  <c r="Q123" i="2" s="1"/>
  <c r="M124" i="2"/>
  <c r="M125" i="2"/>
  <c r="M126" i="2"/>
  <c r="Q126" i="2" s="1"/>
  <c r="M127" i="2"/>
  <c r="M128" i="2"/>
  <c r="M129" i="2"/>
  <c r="M130" i="2"/>
  <c r="M131" i="2"/>
  <c r="Q131" i="2" s="1"/>
  <c r="M132" i="2"/>
  <c r="M133" i="2"/>
  <c r="M134" i="2"/>
  <c r="M135" i="2"/>
  <c r="M136" i="2"/>
  <c r="M137" i="2"/>
  <c r="M138" i="2"/>
  <c r="M139" i="2"/>
  <c r="M140" i="2"/>
  <c r="M141" i="2"/>
  <c r="M142" i="2"/>
  <c r="Q142" i="2" s="1"/>
  <c r="M143" i="2"/>
  <c r="M144" i="2"/>
  <c r="M145" i="2"/>
  <c r="M146" i="2"/>
  <c r="M147" i="2"/>
  <c r="Q147" i="2" s="1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Q84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Q166" i="2"/>
  <c r="D33" i="5"/>
  <c r="F9" i="2"/>
  <c r="G9" i="2"/>
  <c r="H9" i="2"/>
  <c r="I9" i="2"/>
  <c r="J9" i="2"/>
  <c r="K9" i="2"/>
  <c r="F10" i="2"/>
  <c r="G10" i="2"/>
  <c r="H10" i="2"/>
  <c r="I10" i="2"/>
  <c r="J10" i="2"/>
  <c r="K10" i="2"/>
  <c r="F11" i="2"/>
  <c r="G11" i="2"/>
  <c r="H11" i="2"/>
  <c r="I11" i="2"/>
  <c r="J11" i="2"/>
  <c r="K11" i="2"/>
  <c r="F12" i="2"/>
  <c r="G12" i="2"/>
  <c r="H12" i="2"/>
  <c r="I12" i="2"/>
  <c r="J12" i="2"/>
  <c r="K12" i="2"/>
  <c r="F13" i="2"/>
  <c r="G13" i="2"/>
  <c r="H13" i="2"/>
  <c r="I13" i="2"/>
  <c r="J13" i="2"/>
  <c r="K13" i="2"/>
  <c r="F14" i="2"/>
  <c r="G14" i="2"/>
  <c r="H14" i="2"/>
  <c r="I14" i="2"/>
  <c r="J14" i="2"/>
  <c r="K14" i="2"/>
  <c r="F15" i="2"/>
  <c r="G15" i="2"/>
  <c r="H15" i="2"/>
  <c r="I15" i="2"/>
  <c r="J15" i="2"/>
  <c r="K15" i="2"/>
  <c r="F16" i="2"/>
  <c r="G16" i="2"/>
  <c r="H16" i="2"/>
  <c r="I16" i="2"/>
  <c r="J16" i="2"/>
  <c r="K16" i="2"/>
  <c r="F17" i="2"/>
  <c r="G17" i="2"/>
  <c r="H17" i="2"/>
  <c r="I17" i="2"/>
  <c r="J17" i="2"/>
  <c r="K17" i="2"/>
  <c r="F18" i="2"/>
  <c r="G18" i="2"/>
  <c r="H18" i="2"/>
  <c r="I18" i="2"/>
  <c r="J18" i="2"/>
  <c r="K18" i="2"/>
  <c r="F19" i="2"/>
  <c r="G19" i="2"/>
  <c r="H19" i="2"/>
  <c r="I19" i="2"/>
  <c r="J19" i="2"/>
  <c r="K19" i="2"/>
  <c r="F20" i="2"/>
  <c r="G20" i="2"/>
  <c r="H20" i="2"/>
  <c r="I20" i="2"/>
  <c r="J20" i="2"/>
  <c r="K20" i="2"/>
  <c r="F21" i="2"/>
  <c r="G21" i="2"/>
  <c r="H21" i="2"/>
  <c r="I21" i="2"/>
  <c r="J21" i="2"/>
  <c r="K21" i="2"/>
  <c r="F22" i="2"/>
  <c r="G22" i="2"/>
  <c r="H22" i="2"/>
  <c r="I22" i="2"/>
  <c r="J22" i="2"/>
  <c r="K22" i="2"/>
  <c r="F23" i="2"/>
  <c r="G23" i="2"/>
  <c r="H23" i="2"/>
  <c r="I23" i="2"/>
  <c r="J23" i="2"/>
  <c r="K23" i="2"/>
  <c r="F24" i="2"/>
  <c r="G24" i="2"/>
  <c r="H24" i="2"/>
  <c r="I24" i="2"/>
  <c r="J24" i="2"/>
  <c r="K24" i="2"/>
  <c r="F25" i="2"/>
  <c r="G25" i="2"/>
  <c r="H25" i="2"/>
  <c r="I25" i="2"/>
  <c r="J25" i="2"/>
  <c r="K25" i="2"/>
  <c r="F26" i="2"/>
  <c r="G26" i="2"/>
  <c r="H26" i="2"/>
  <c r="I26" i="2"/>
  <c r="J26" i="2"/>
  <c r="K26" i="2"/>
  <c r="F27" i="2"/>
  <c r="G27" i="2"/>
  <c r="H27" i="2"/>
  <c r="I27" i="2"/>
  <c r="J27" i="2"/>
  <c r="K27" i="2"/>
  <c r="F28" i="2"/>
  <c r="G28" i="2"/>
  <c r="H28" i="2"/>
  <c r="I28" i="2"/>
  <c r="J28" i="2"/>
  <c r="K28" i="2"/>
  <c r="F29" i="2"/>
  <c r="G29" i="2"/>
  <c r="H29" i="2"/>
  <c r="I29" i="2"/>
  <c r="J29" i="2"/>
  <c r="K29" i="2"/>
  <c r="F30" i="2"/>
  <c r="G30" i="2"/>
  <c r="H30" i="2"/>
  <c r="I30" i="2"/>
  <c r="J30" i="2"/>
  <c r="K30" i="2"/>
  <c r="F31" i="2"/>
  <c r="G31" i="2"/>
  <c r="H31" i="2"/>
  <c r="I31" i="2"/>
  <c r="J31" i="2"/>
  <c r="K31" i="2"/>
  <c r="F32" i="2"/>
  <c r="G32" i="2"/>
  <c r="H32" i="2"/>
  <c r="I32" i="2"/>
  <c r="J32" i="2"/>
  <c r="K32" i="2"/>
  <c r="F33" i="2"/>
  <c r="G33" i="2"/>
  <c r="H33" i="2"/>
  <c r="I33" i="2"/>
  <c r="J33" i="2"/>
  <c r="K33" i="2"/>
  <c r="F34" i="2"/>
  <c r="G34" i="2"/>
  <c r="H34" i="2"/>
  <c r="I34" i="2"/>
  <c r="J34" i="2"/>
  <c r="K34" i="2"/>
  <c r="F35" i="2"/>
  <c r="G35" i="2"/>
  <c r="H35" i="2"/>
  <c r="I35" i="2"/>
  <c r="J35" i="2"/>
  <c r="K35" i="2"/>
  <c r="F36" i="2"/>
  <c r="G36" i="2"/>
  <c r="H36" i="2"/>
  <c r="I36" i="2"/>
  <c r="J36" i="2"/>
  <c r="K36" i="2"/>
  <c r="F37" i="2"/>
  <c r="G37" i="2"/>
  <c r="H37" i="2"/>
  <c r="I37" i="2"/>
  <c r="J37" i="2"/>
  <c r="K37" i="2"/>
  <c r="F38" i="2"/>
  <c r="G38" i="2"/>
  <c r="H38" i="2"/>
  <c r="I38" i="2"/>
  <c r="J38" i="2"/>
  <c r="K38" i="2"/>
  <c r="F39" i="2"/>
  <c r="G39" i="2"/>
  <c r="H39" i="2"/>
  <c r="I39" i="2"/>
  <c r="J39" i="2"/>
  <c r="K39" i="2"/>
  <c r="F40" i="2"/>
  <c r="G40" i="2"/>
  <c r="H40" i="2"/>
  <c r="I40" i="2"/>
  <c r="J40" i="2"/>
  <c r="K40" i="2"/>
  <c r="F41" i="2"/>
  <c r="G41" i="2"/>
  <c r="H41" i="2"/>
  <c r="I41" i="2"/>
  <c r="J41" i="2"/>
  <c r="K41" i="2"/>
  <c r="F42" i="2"/>
  <c r="G42" i="2"/>
  <c r="H42" i="2"/>
  <c r="I42" i="2"/>
  <c r="J42" i="2"/>
  <c r="K42" i="2"/>
  <c r="F43" i="2"/>
  <c r="G43" i="2"/>
  <c r="H43" i="2"/>
  <c r="I43" i="2"/>
  <c r="J43" i="2"/>
  <c r="K43" i="2"/>
  <c r="F44" i="2"/>
  <c r="G44" i="2"/>
  <c r="H44" i="2"/>
  <c r="I44" i="2"/>
  <c r="J44" i="2"/>
  <c r="K44" i="2"/>
  <c r="F45" i="2"/>
  <c r="G45" i="2"/>
  <c r="H45" i="2"/>
  <c r="I45" i="2"/>
  <c r="J45" i="2"/>
  <c r="K45" i="2"/>
  <c r="F46" i="2"/>
  <c r="G46" i="2"/>
  <c r="H46" i="2"/>
  <c r="I46" i="2"/>
  <c r="J46" i="2"/>
  <c r="K46" i="2"/>
  <c r="F47" i="2"/>
  <c r="G47" i="2"/>
  <c r="H47" i="2"/>
  <c r="I47" i="2"/>
  <c r="J47" i="2"/>
  <c r="K47" i="2"/>
  <c r="F48" i="2"/>
  <c r="G48" i="2"/>
  <c r="H48" i="2"/>
  <c r="I48" i="2"/>
  <c r="J48" i="2"/>
  <c r="K48" i="2"/>
  <c r="F49" i="2"/>
  <c r="G49" i="2"/>
  <c r="H49" i="2"/>
  <c r="I49" i="2"/>
  <c r="J49" i="2"/>
  <c r="K49" i="2"/>
  <c r="F50" i="2"/>
  <c r="G50" i="2"/>
  <c r="H50" i="2"/>
  <c r="I50" i="2"/>
  <c r="J50" i="2"/>
  <c r="K50" i="2"/>
  <c r="F51" i="2"/>
  <c r="G51" i="2"/>
  <c r="H51" i="2"/>
  <c r="I51" i="2"/>
  <c r="J51" i="2"/>
  <c r="K51" i="2"/>
  <c r="F52" i="2"/>
  <c r="G52" i="2"/>
  <c r="H52" i="2"/>
  <c r="I52" i="2"/>
  <c r="J52" i="2"/>
  <c r="K52" i="2"/>
  <c r="F53" i="2"/>
  <c r="G53" i="2"/>
  <c r="H53" i="2"/>
  <c r="I53" i="2"/>
  <c r="J53" i="2"/>
  <c r="K53" i="2"/>
  <c r="F54" i="2"/>
  <c r="G54" i="2"/>
  <c r="H54" i="2"/>
  <c r="I54" i="2"/>
  <c r="J54" i="2"/>
  <c r="K54" i="2"/>
  <c r="F55" i="2"/>
  <c r="G55" i="2"/>
  <c r="H55" i="2"/>
  <c r="I55" i="2"/>
  <c r="J55" i="2"/>
  <c r="K55" i="2"/>
  <c r="F56" i="2"/>
  <c r="G56" i="2"/>
  <c r="H56" i="2"/>
  <c r="I56" i="2"/>
  <c r="J56" i="2"/>
  <c r="K56" i="2"/>
  <c r="F57" i="2"/>
  <c r="G57" i="2"/>
  <c r="H57" i="2"/>
  <c r="I57" i="2"/>
  <c r="J57" i="2"/>
  <c r="K57" i="2"/>
  <c r="F58" i="2"/>
  <c r="G58" i="2"/>
  <c r="H58" i="2"/>
  <c r="I58" i="2"/>
  <c r="J58" i="2"/>
  <c r="K58" i="2"/>
  <c r="F59" i="2"/>
  <c r="G59" i="2"/>
  <c r="H59" i="2"/>
  <c r="I59" i="2"/>
  <c r="J59" i="2"/>
  <c r="K59" i="2"/>
  <c r="F60" i="2"/>
  <c r="G60" i="2"/>
  <c r="H60" i="2"/>
  <c r="I60" i="2"/>
  <c r="J60" i="2"/>
  <c r="K60" i="2"/>
  <c r="F61" i="2"/>
  <c r="G61" i="2"/>
  <c r="H61" i="2"/>
  <c r="I61" i="2"/>
  <c r="J61" i="2"/>
  <c r="K61" i="2"/>
  <c r="F62" i="2"/>
  <c r="G62" i="2"/>
  <c r="H62" i="2"/>
  <c r="I62" i="2"/>
  <c r="J62" i="2"/>
  <c r="K62" i="2"/>
  <c r="F63" i="2"/>
  <c r="G63" i="2"/>
  <c r="H63" i="2"/>
  <c r="I63" i="2"/>
  <c r="J63" i="2"/>
  <c r="K63" i="2"/>
  <c r="F64" i="2"/>
  <c r="G64" i="2"/>
  <c r="H64" i="2"/>
  <c r="I64" i="2"/>
  <c r="J64" i="2"/>
  <c r="K64" i="2"/>
  <c r="F65" i="2"/>
  <c r="G65" i="2"/>
  <c r="H65" i="2"/>
  <c r="I65" i="2"/>
  <c r="J65" i="2"/>
  <c r="K65" i="2"/>
  <c r="F66" i="2"/>
  <c r="G66" i="2"/>
  <c r="H66" i="2"/>
  <c r="I66" i="2"/>
  <c r="J66" i="2"/>
  <c r="K66" i="2"/>
  <c r="F67" i="2"/>
  <c r="G67" i="2"/>
  <c r="H67" i="2"/>
  <c r="I67" i="2"/>
  <c r="J67" i="2"/>
  <c r="K67" i="2"/>
  <c r="F68" i="2"/>
  <c r="G68" i="2"/>
  <c r="H68" i="2"/>
  <c r="I68" i="2"/>
  <c r="J68" i="2"/>
  <c r="K68" i="2"/>
  <c r="F69" i="2"/>
  <c r="G69" i="2"/>
  <c r="H69" i="2"/>
  <c r="I69" i="2"/>
  <c r="J69" i="2"/>
  <c r="K69" i="2"/>
  <c r="F70" i="2"/>
  <c r="G70" i="2"/>
  <c r="H70" i="2"/>
  <c r="I70" i="2"/>
  <c r="J70" i="2"/>
  <c r="K70" i="2"/>
  <c r="F71" i="2"/>
  <c r="G71" i="2"/>
  <c r="H71" i="2"/>
  <c r="I71" i="2"/>
  <c r="J71" i="2"/>
  <c r="K71" i="2"/>
  <c r="F72" i="2"/>
  <c r="G72" i="2"/>
  <c r="H72" i="2"/>
  <c r="I72" i="2"/>
  <c r="J72" i="2"/>
  <c r="K72" i="2"/>
  <c r="F73" i="2"/>
  <c r="G73" i="2"/>
  <c r="H73" i="2"/>
  <c r="I73" i="2"/>
  <c r="J73" i="2"/>
  <c r="K73" i="2"/>
  <c r="F74" i="2"/>
  <c r="G74" i="2"/>
  <c r="H74" i="2"/>
  <c r="I74" i="2"/>
  <c r="J74" i="2"/>
  <c r="K74" i="2"/>
  <c r="F75" i="2"/>
  <c r="G75" i="2"/>
  <c r="H75" i="2"/>
  <c r="I75" i="2"/>
  <c r="J75" i="2"/>
  <c r="K75" i="2"/>
  <c r="F76" i="2"/>
  <c r="G76" i="2"/>
  <c r="H76" i="2"/>
  <c r="I76" i="2"/>
  <c r="J76" i="2"/>
  <c r="K76" i="2"/>
  <c r="F77" i="2"/>
  <c r="G77" i="2"/>
  <c r="H77" i="2"/>
  <c r="I77" i="2"/>
  <c r="J77" i="2"/>
  <c r="K77" i="2"/>
  <c r="F78" i="2"/>
  <c r="G78" i="2"/>
  <c r="H78" i="2"/>
  <c r="I78" i="2"/>
  <c r="J78" i="2"/>
  <c r="K78" i="2"/>
  <c r="F79" i="2"/>
  <c r="G79" i="2"/>
  <c r="H79" i="2"/>
  <c r="I79" i="2"/>
  <c r="J79" i="2"/>
  <c r="K79" i="2"/>
  <c r="F80" i="2"/>
  <c r="G80" i="2"/>
  <c r="H80" i="2"/>
  <c r="I80" i="2"/>
  <c r="J80" i="2"/>
  <c r="K80" i="2"/>
  <c r="F81" i="2"/>
  <c r="G81" i="2"/>
  <c r="H81" i="2"/>
  <c r="I81" i="2"/>
  <c r="J81" i="2"/>
  <c r="K81" i="2"/>
  <c r="F82" i="2"/>
  <c r="G82" i="2"/>
  <c r="H82" i="2"/>
  <c r="I82" i="2"/>
  <c r="J82" i="2"/>
  <c r="K82" i="2"/>
  <c r="F83" i="2"/>
  <c r="G83" i="2"/>
  <c r="H83" i="2"/>
  <c r="I83" i="2"/>
  <c r="J83" i="2"/>
  <c r="K83" i="2"/>
  <c r="F84" i="2"/>
  <c r="G84" i="2"/>
  <c r="H84" i="2"/>
  <c r="I84" i="2"/>
  <c r="J84" i="2"/>
  <c r="K84" i="2"/>
  <c r="F85" i="2"/>
  <c r="G85" i="2"/>
  <c r="H85" i="2"/>
  <c r="I85" i="2"/>
  <c r="J85" i="2"/>
  <c r="K85" i="2"/>
  <c r="F86" i="2"/>
  <c r="G86" i="2"/>
  <c r="H86" i="2"/>
  <c r="I86" i="2"/>
  <c r="J86" i="2"/>
  <c r="K86" i="2"/>
  <c r="F87" i="2"/>
  <c r="G87" i="2"/>
  <c r="H87" i="2"/>
  <c r="I87" i="2"/>
  <c r="J87" i="2"/>
  <c r="K87" i="2"/>
  <c r="F88" i="2"/>
  <c r="G88" i="2"/>
  <c r="H88" i="2"/>
  <c r="I88" i="2"/>
  <c r="J88" i="2"/>
  <c r="K88" i="2"/>
  <c r="F89" i="2"/>
  <c r="G89" i="2"/>
  <c r="H89" i="2"/>
  <c r="I89" i="2"/>
  <c r="J89" i="2"/>
  <c r="K89" i="2"/>
  <c r="F90" i="2"/>
  <c r="G90" i="2"/>
  <c r="H90" i="2"/>
  <c r="I90" i="2"/>
  <c r="J90" i="2"/>
  <c r="K90" i="2"/>
  <c r="F91" i="2"/>
  <c r="G91" i="2"/>
  <c r="H91" i="2"/>
  <c r="I91" i="2"/>
  <c r="J91" i="2"/>
  <c r="K91" i="2"/>
  <c r="F92" i="2"/>
  <c r="G92" i="2"/>
  <c r="H92" i="2"/>
  <c r="I92" i="2"/>
  <c r="J92" i="2"/>
  <c r="K92" i="2"/>
  <c r="F93" i="2"/>
  <c r="G93" i="2"/>
  <c r="H93" i="2"/>
  <c r="I93" i="2"/>
  <c r="J93" i="2"/>
  <c r="K93" i="2"/>
  <c r="F119" i="2"/>
  <c r="G119" i="2"/>
  <c r="H119" i="2"/>
  <c r="I119" i="2"/>
  <c r="J119" i="2"/>
  <c r="K119" i="2"/>
  <c r="F120" i="2"/>
  <c r="G120" i="2"/>
  <c r="H120" i="2"/>
  <c r="I120" i="2"/>
  <c r="J120" i="2"/>
  <c r="K120" i="2"/>
  <c r="F121" i="2"/>
  <c r="G121" i="2"/>
  <c r="H121" i="2"/>
  <c r="I121" i="2"/>
  <c r="J121" i="2"/>
  <c r="K121" i="2"/>
  <c r="F122" i="2"/>
  <c r="G122" i="2"/>
  <c r="H122" i="2"/>
  <c r="I122" i="2"/>
  <c r="J122" i="2"/>
  <c r="K122" i="2"/>
  <c r="F123" i="2"/>
  <c r="G123" i="2"/>
  <c r="H123" i="2"/>
  <c r="I123" i="2"/>
  <c r="J123" i="2"/>
  <c r="K123" i="2"/>
  <c r="F124" i="2"/>
  <c r="G124" i="2"/>
  <c r="H124" i="2"/>
  <c r="I124" i="2"/>
  <c r="J124" i="2"/>
  <c r="K124" i="2"/>
  <c r="F125" i="2"/>
  <c r="G125" i="2"/>
  <c r="H125" i="2"/>
  <c r="I125" i="2"/>
  <c r="J125" i="2"/>
  <c r="K125" i="2"/>
  <c r="F126" i="2"/>
  <c r="G126" i="2"/>
  <c r="H126" i="2"/>
  <c r="I126" i="2"/>
  <c r="J126" i="2"/>
  <c r="K126" i="2"/>
  <c r="F127" i="2"/>
  <c r="G127" i="2"/>
  <c r="H127" i="2"/>
  <c r="I127" i="2"/>
  <c r="J127" i="2"/>
  <c r="K127" i="2"/>
  <c r="F128" i="2"/>
  <c r="G128" i="2"/>
  <c r="H128" i="2"/>
  <c r="I128" i="2"/>
  <c r="J128" i="2"/>
  <c r="K128" i="2"/>
  <c r="F129" i="2"/>
  <c r="G129" i="2"/>
  <c r="H129" i="2"/>
  <c r="I129" i="2"/>
  <c r="J129" i="2"/>
  <c r="K129" i="2"/>
  <c r="F130" i="2"/>
  <c r="G130" i="2"/>
  <c r="H130" i="2"/>
  <c r="I130" i="2"/>
  <c r="J130" i="2"/>
  <c r="K130" i="2"/>
  <c r="F131" i="2"/>
  <c r="G131" i="2"/>
  <c r="H131" i="2"/>
  <c r="I131" i="2"/>
  <c r="J131" i="2"/>
  <c r="K131" i="2"/>
  <c r="F132" i="2"/>
  <c r="G132" i="2"/>
  <c r="H132" i="2"/>
  <c r="I132" i="2"/>
  <c r="J132" i="2"/>
  <c r="K132" i="2"/>
  <c r="F133" i="2"/>
  <c r="G133" i="2"/>
  <c r="H133" i="2"/>
  <c r="I133" i="2"/>
  <c r="J133" i="2"/>
  <c r="K133" i="2"/>
  <c r="F134" i="2"/>
  <c r="G134" i="2"/>
  <c r="H134" i="2"/>
  <c r="I134" i="2"/>
  <c r="J134" i="2"/>
  <c r="K134" i="2"/>
  <c r="F135" i="2"/>
  <c r="G135" i="2"/>
  <c r="H135" i="2"/>
  <c r="I135" i="2"/>
  <c r="J135" i="2"/>
  <c r="K135" i="2"/>
  <c r="F136" i="2"/>
  <c r="G136" i="2"/>
  <c r="H136" i="2"/>
  <c r="I136" i="2"/>
  <c r="J136" i="2"/>
  <c r="K136" i="2"/>
  <c r="F137" i="2"/>
  <c r="G137" i="2"/>
  <c r="H137" i="2"/>
  <c r="I137" i="2"/>
  <c r="J137" i="2"/>
  <c r="K137" i="2"/>
  <c r="F138" i="2"/>
  <c r="G138" i="2"/>
  <c r="H138" i="2"/>
  <c r="I138" i="2"/>
  <c r="J138" i="2"/>
  <c r="K138" i="2"/>
  <c r="F139" i="2"/>
  <c r="G139" i="2"/>
  <c r="H139" i="2"/>
  <c r="I139" i="2"/>
  <c r="J139" i="2"/>
  <c r="K139" i="2"/>
  <c r="F140" i="2"/>
  <c r="G140" i="2"/>
  <c r="H140" i="2"/>
  <c r="I140" i="2"/>
  <c r="J140" i="2"/>
  <c r="K140" i="2"/>
  <c r="F141" i="2"/>
  <c r="G141" i="2"/>
  <c r="H141" i="2"/>
  <c r="I141" i="2"/>
  <c r="J141" i="2"/>
  <c r="K141" i="2"/>
  <c r="F142" i="2"/>
  <c r="G142" i="2"/>
  <c r="H142" i="2"/>
  <c r="I142" i="2"/>
  <c r="J142" i="2"/>
  <c r="K142" i="2"/>
  <c r="F143" i="2"/>
  <c r="G143" i="2"/>
  <c r="H143" i="2"/>
  <c r="I143" i="2"/>
  <c r="J143" i="2"/>
  <c r="K143" i="2"/>
  <c r="F144" i="2"/>
  <c r="G144" i="2"/>
  <c r="H144" i="2"/>
  <c r="I144" i="2"/>
  <c r="J144" i="2"/>
  <c r="K144" i="2"/>
  <c r="F145" i="2"/>
  <c r="G145" i="2"/>
  <c r="H145" i="2"/>
  <c r="I145" i="2"/>
  <c r="J145" i="2"/>
  <c r="K145" i="2"/>
  <c r="F146" i="2"/>
  <c r="G146" i="2"/>
  <c r="H146" i="2"/>
  <c r="I146" i="2"/>
  <c r="J146" i="2"/>
  <c r="K146" i="2"/>
  <c r="F147" i="2"/>
  <c r="G147" i="2"/>
  <c r="H147" i="2"/>
  <c r="I147" i="2"/>
  <c r="J147" i="2"/>
  <c r="K147" i="2"/>
  <c r="F148" i="2"/>
  <c r="G148" i="2"/>
  <c r="H148" i="2"/>
  <c r="I148" i="2"/>
  <c r="J148" i="2"/>
  <c r="K148" i="2"/>
  <c r="F149" i="2"/>
  <c r="G149" i="2"/>
  <c r="H149" i="2"/>
  <c r="I149" i="2"/>
  <c r="J149" i="2"/>
  <c r="K149" i="2"/>
  <c r="F150" i="2"/>
  <c r="G150" i="2"/>
  <c r="H150" i="2"/>
  <c r="I150" i="2"/>
  <c r="J150" i="2"/>
  <c r="K150" i="2"/>
  <c r="F151" i="2"/>
  <c r="G151" i="2"/>
  <c r="H151" i="2"/>
  <c r="I151" i="2"/>
  <c r="J151" i="2"/>
  <c r="K151" i="2"/>
  <c r="F152" i="2"/>
  <c r="G152" i="2"/>
  <c r="H152" i="2"/>
  <c r="I152" i="2"/>
  <c r="J152" i="2"/>
  <c r="K152" i="2"/>
  <c r="F153" i="2"/>
  <c r="G153" i="2"/>
  <c r="H153" i="2"/>
  <c r="I153" i="2"/>
  <c r="J153" i="2"/>
  <c r="K153" i="2"/>
  <c r="F154" i="2"/>
  <c r="G154" i="2"/>
  <c r="H154" i="2"/>
  <c r="I154" i="2"/>
  <c r="J154" i="2"/>
  <c r="K154" i="2"/>
  <c r="F155" i="2"/>
  <c r="G155" i="2"/>
  <c r="H155" i="2"/>
  <c r="I155" i="2"/>
  <c r="J155" i="2"/>
  <c r="K155" i="2"/>
  <c r="F156" i="2"/>
  <c r="G156" i="2"/>
  <c r="H156" i="2"/>
  <c r="I156" i="2"/>
  <c r="J156" i="2"/>
  <c r="K156" i="2"/>
  <c r="F157" i="2"/>
  <c r="G157" i="2"/>
  <c r="H157" i="2"/>
  <c r="I157" i="2"/>
  <c r="J157" i="2"/>
  <c r="K157" i="2"/>
  <c r="F158" i="2"/>
  <c r="G158" i="2"/>
  <c r="H158" i="2"/>
  <c r="I158" i="2"/>
  <c r="J158" i="2"/>
  <c r="K158" i="2"/>
  <c r="F159" i="2"/>
  <c r="G159" i="2"/>
  <c r="H159" i="2"/>
  <c r="I159" i="2"/>
  <c r="J159" i="2"/>
  <c r="K159" i="2"/>
  <c r="F160" i="2"/>
  <c r="G160" i="2"/>
  <c r="H160" i="2"/>
  <c r="I160" i="2"/>
  <c r="J160" i="2"/>
  <c r="K160" i="2"/>
  <c r="F161" i="2"/>
  <c r="G161" i="2"/>
  <c r="H161" i="2"/>
  <c r="I161" i="2"/>
  <c r="J161" i="2"/>
  <c r="K161" i="2"/>
  <c r="F162" i="2"/>
  <c r="G162" i="2"/>
  <c r="H162" i="2"/>
  <c r="I162" i="2"/>
  <c r="J162" i="2"/>
  <c r="K162" i="2"/>
  <c r="F163" i="2"/>
  <c r="G163" i="2"/>
  <c r="H163" i="2"/>
  <c r="I163" i="2"/>
  <c r="J163" i="2"/>
  <c r="K163" i="2"/>
  <c r="F164" i="2"/>
  <c r="G164" i="2"/>
  <c r="H164" i="2"/>
  <c r="I164" i="2"/>
  <c r="J164" i="2"/>
  <c r="K164" i="2"/>
  <c r="F165" i="2"/>
  <c r="G165" i="2"/>
  <c r="H165" i="2"/>
  <c r="I165" i="2"/>
  <c r="J165" i="2"/>
  <c r="K165" i="2"/>
  <c r="F166" i="2"/>
  <c r="G166" i="2"/>
  <c r="H166" i="2"/>
  <c r="I166" i="2"/>
  <c r="J166" i="2"/>
  <c r="K166" i="2"/>
  <c r="F167" i="2"/>
  <c r="G167" i="2"/>
  <c r="H167" i="2"/>
  <c r="I167" i="2"/>
  <c r="J167" i="2"/>
  <c r="K167" i="2"/>
  <c r="F168" i="2"/>
  <c r="G168" i="2"/>
  <c r="H168" i="2"/>
  <c r="I168" i="2"/>
  <c r="J168" i="2"/>
  <c r="K168" i="2"/>
  <c r="F169" i="2"/>
  <c r="G169" i="2"/>
  <c r="H169" i="2"/>
  <c r="I169" i="2"/>
  <c r="J169" i="2"/>
  <c r="K169" i="2"/>
  <c r="F170" i="2"/>
  <c r="G170" i="2"/>
  <c r="H170" i="2"/>
  <c r="I170" i="2"/>
  <c r="J170" i="2"/>
  <c r="K170" i="2"/>
  <c r="F171" i="2"/>
  <c r="G171" i="2"/>
  <c r="H171" i="2"/>
  <c r="I171" i="2"/>
  <c r="J171" i="2"/>
  <c r="K171" i="2"/>
  <c r="F172" i="2"/>
  <c r="G172" i="2"/>
  <c r="H172" i="2"/>
  <c r="I172" i="2"/>
  <c r="J172" i="2"/>
  <c r="K172" i="2"/>
  <c r="F173" i="2"/>
  <c r="G173" i="2"/>
  <c r="H173" i="2"/>
  <c r="I173" i="2"/>
  <c r="J173" i="2"/>
  <c r="K173" i="2"/>
  <c r="J8" i="2"/>
  <c r="K8" i="2"/>
  <c r="I8" i="2"/>
  <c r="H8" i="2"/>
  <c r="G8" i="2"/>
  <c r="F8" i="2"/>
  <c r="Q92" i="2" l="1"/>
  <c r="Q21" i="2"/>
  <c r="Q52" i="2"/>
  <c r="Q78" i="2"/>
  <c r="P78" i="2"/>
  <c r="Q13" i="2"/>
  <c r="P13" i="2"/>
  <c r="Q59" i="2"/>
  <c r="P59" i="2"/>
  <c r="Q89" i="2"/>
  <c r="P89" i="2"/>
  <c r="Q81" i="2"/>
  <c r="P81" i="2"/>
  <c r="Q17" i="2"/>
  <c r="P17" i="2"/>
  <c r="AB100" i="2"/>
  <c r="W110" i="2"/>
  <c r="D21" i="5" s="1"/>
  <c r="N169" i="2"/>
  <c r="P169" i="2"/>
  <c r="O169" i="2"/>
  <c r="O168" i="2"/>
  <c r="N168" i="2"/>
  <c r="P168" i="2"/>
  <c r="N167" i="2"/>
  <c r="P167" i="2"/>
  <c r="O167" i="2"/>
  <c r="P166" i="2"/>
  <c r="N166" i="2"/>
  <c r="O166" i="2"/>
  <c r="N170" i="2"/>
  <c r="O170" i="2"/>
  <c r="P170" i="2"/>
  <c r="P173" i="2"/>
  <c r="O173" i="2"/>
  <c r="N173" i="2"/>
  <c r="P165" i="2"/>
  <c r="N165" i="2"/>
  <c r="O165" i="2"/>
  <c r="O172" i="2"/>
  <c r="N172" i="2"/>
  <c r="P172" i="2"/>
  <c r="N171" i="2"/>
  <c r="O171" i="2"/>
  <c r="P171" i="2"/>
  <c r="O161" i="2"/>
  <c r="P161" i="2"/>
  <c r="N161" i="2"/>
  <c r="O145" i="2"/>
  <c r="P145" i="2"/>
  <c r="N145" i="2"/>
  <c r="P160" i="2"/>
  <c r="N160" i="2"/>
  <c r="O160" i="2"/>
  <c r="P128" i="2"/>
  <c r="N128" i="2"/>
  <c r="O128" i="2"/>
  <c r="N130" i="2"/>
  <c r="O130" i="2"/>
  <c r="P130" i="2"/>
  <c r="P136" i="2"/>
  <c r="O136" i="2"/>
  <c r="N136" i="2"/>
  <c r="N159" i="2"/>
  <c r="O159" i="2"/>
  <c r="P159" i="2"/>
  <c r="P151" i="2"/>
  <c r="N151" i="2"/>
  <c r="O151" i="2"/>
  <c r="P143" i="2"/>
  <c r="N143" i="2"/>
  <c r="O143" i="2"/>
  <c r="P135" i="2"/>
  <c r="N135" i="2"/>
  <c r="O135" i="2"/>
  <c r="N127" i="2"/>
  <c r="O127" i="2"/>
  <c r="P127" i="2"/>
  <c r="N154" i="2"/>
  <c r="O154" i="2"/>
  <c r="P154" i="2"/>
  <c r="O137" i="2"/>
  <c r="N137" i="2"/>
  <c r="P137" i="2"/>
  <c r="P144" i="2"/>
  <c r="O144" i="2"/>
  <c r="N144" i="2"/>
  <c r="N158" i="2"/>
  <c r="O158" i="2"/>
  <c r="P158" i="2"/>
  <c r="N150" i="2"/>
  <c r="O150" i="2"/>
  <c r="P150" i="2"/>
  <c r="N142" i="2"/>
  <c r="O142" i="2"/>
  <c r="P142" i="2"/>
  <c r="N134" i="2"/>
  <c r="O134" i="2"/>
  <c r="P134" i="2"/>
  <c r="N126" i="2"/>
  <c r="O126" i="2"/>
  <c r="P126" i="2"/>
  <c r="O129" i="2"/>
  <c r="P129" i="2"/>
  <c r="N129" i="2"/>
  <c r="N157" i="2"/>
  <c r="O157" i="2"/>
  <c r="P157" i="2"/>
  <c r="N149" i="2"/>
  <c r="O149" i="2"/>
  <c r="P149" i="2"/>
  <c r="N141" i="2"/>
  <c r="O141" i="2"/>
  <c r="P141" i="2"/>
  <c r="O133" i="2"/>
  <c r="N133" i="2"/>
  <c r="P133" i="2"/>
  <c r="O125" i="2"/>
  <c r="N125" i="2"/>
  <c r="P125" i="2"/>
  <c r="N138" i="2"/>
  <c r="O138" i="2"/>
  <c r="P138" i="2"/>
  <c r="N153" i="2"/>
  <c r="O153" i="2"/>
  <c r="P153" i="2"/>
  <c r="P152" i="2"/>
  <c r="N152" i="2"/>
  <c r="O152" i="2"/>
  <c r="Q138" i="2"/>
  <c r="O164" i="2"/>
  <c r="P164" i="2"/>
  <c r="N164" i="2"/>
  <c r="N156" i="2"/>
  <c r="O156" i="2"/>
  <c r="P156" i="2"/>
  <c r="N148" i="2"/>
  <c r="O148" i="2"/>
  <c r="P148" i="2"/>
  <c r="P140" i="2"/>
  <c r="N140" i="2"/>
  <c r="O140" i="2"/>
  <c r="N132" i="2"/>
  <c r="O132" i="2"/>
  <c r="P132" i="2"/>
  <c r="N124" i="2"/>
  <c r="O124" i="2"/>
  <c r="P124" i="2"/>
  <c r="N162" i="2"/>
  <c r="P162" i="2"/>
  <c r="O162" i="2"/>
  <c r="N146" i="2"/>
  <c r="P146" i="2"/>
  <c r="O146" i="2"/>
  <c r="O163" i="2"/>
  <c r="P163" i="2"/>
  <c r="N163" i="2"/>
  <c r="N155" i="2"/>
  <c r="O155" i="2"/>
  <c r="P155" i="2"/>
  <c r="O147" i="2"/>
  <c r="P147" i="2"/>
  <c r="N147" i="2"/>
  <c r="N139" i="2"/>
  <c r="O139" i="2"/>
  <c r="P139" i="2"/>
  <c r="O131" i="2"/>
  <c r="P131" i="2"/>
  <c r="N131" i="2"/>
  <c r="N87" i="2"/>
  <c r="O87" i="2"/>
  <c r="Q79" i="2"/>
  <c r="N79" i="2"/>
  <c r="O79" i="2"/>
  <c r="N71" i="2"/>
  <c r="O71" i="2"/>
  <c r="N63" i="2"/>
  <c r="O63" i="2"/>
  <c r="N55" i="2"/>
  <c r="O55" i="2"/>
  <c r="O47" i="2"/>
  <c r="N47" i="2"/>
  <c r="O39" i="2"/>
  <c r="N39" i="2"/>
  <c r="N31" i="2"/>
  <c r="O31" i="2"/>
  <c r="N23" i="2"/>
  <c r="O23" i="2"/>
  <c r="O15" i="2"/>
  <c r="N15" i="2"/>
  <c r="N86" i="2"/>
  <c r="O86" i="2"/>
  <c r="N78" i="2"/>
  <c r="O78" i="2"/>
  <c r="N70" i="2"/>
  <c r="O70" i="2"/>
  <c r="O62" i="2"/>
  <c r="N62" i="2"/>
  <c r="N54" i="2"/>
  <c r="O54" i="2"/>
  <c r="N46" i="2"/>
  <c r="O46" i="2"/>
  <c r="N38" i="2"/>
  <c r="O38" i="2"/>
  <c r="N30" i="2"/>
  <c r="O30" i="2"/>
  <c r="N22" i="2"/>
  <c r="O22" i="2"/>
  <c r="N14" i="2"/>
  <c r="O14" i="2"/>
  <c r="O93" i="2"/>
  <c r="N93" i="2"/>
  <c r="O85" i="2"/>
  <c r="N85" i="2"/>
  <c r="N69" i="2"/>
  <c r="O69" i="2"/>
  <c r="O61" i="2"/>
  <c r="N61" i="2"/>
  <c r="O45" i="2"/>
  <c r="N45" i="2"/>
  <c r="O37" i="2"/>
  <c r="N37" i="2"/>
  <c r="O29" i="2"/>
  <c r="N29" i="2"/>
  <c r="O21" i="2"/>
  <c r="N21" i="2"/>
  <c r="Q71" i="2"/>
  <c r="Q47" i="2"/>
  <c r="N92" i="2"/>
  <c r="O92" i="2"/>
  <c r="O84" i="2"/>
  <c r="N84" i="2"/>
  <c r="O76" i="2"/>
  <c r="N76" i="2"/>
  <c r="O68" i="2"/>
  <c r="N68" i="2"/>
  <c r="O60" i="2"/>
  <c r="N60" i="2"/>
  <c r="O52" i="2"/>
  <c r="N52" i="2"/>
  <c r="O44" i="2"/>
  <c r="N44" i="2"/>
  <c r="O36" i="2"/>
  <c r="N36" i="2"/>
  <c r="O28" i="2"/>
  <c r="N28" i="2"/>
  <c r="O20" i="2"/>
  <c r="N20" i="2"/>
  <c r="O12" i="2"/>
  <c r="N12" i="2"/>
  <c r="O77" i="2"/>
  <c r="N77" i="2"/>
  <c r="O53" i="2"/>
  <c r="N53" i="2"/>
  <c r="O13" i="2"/>
  <c r="N13" i="2"/>
  <c r="Q70" i="2"/>
  <c r="N91" i="2"/>
  <c r="O91" i="2"/>
  <c r="O83" i="2"/>
  <c r="N83" i="2"/>
  <c r="O75" i="2"/>
  <c r="N75" i="2"/>
  <c r="O67" i="2"/>
  <c r="N67" i="2"/>
  <c r="N59" i="2"/>
  <c r="O59" i="2"/>
  <c r="O51" i="2"/>
  <c r="N51" i="2"/>
  <c r="O43" i="2"/>
  <c r="N43" i="2"/>
  <c r="O35" i="2"/>
  <c r="N35" i="2"/>
  <c r="O27" i="2"/>
  <c r="N27" i="2"/>
  <c r="O19" i="2"/>
  <c r="N19" i="2"/>
  <c r="O11" i="2"/>
  <c r="N11" i="2"/>
  <c r="N90" i="2"/>
  <c r="O90" i="2"/>
  <c r="O82" i="2"/>
  <c r="N82" i="2"/>
  <c r="O74" i="2"/>
  <c r="N74" i="2"/>
  <c r="N66" i="2"/>
  <c r="O66" i="2"/>
  <c r="O58" i="2"/>
  <c r="N58" i="2"/>
  <c r="N50" i="2"/>
  <c r="O50" i="2"/>
  <c r="O42" i="2"/>
  <c r="N42" i="2"/>
  <c r="N34" i="2"/>
  <c r="O34" i="2"/>
  <c r="N26" i="2"/>
  <c r="O26" i="2"/>
  <c r="N18" i="2"/>
  <c r="O18" i="2"/>
  <c r="N10" i="2"/>
  <c r="O10" i="2"/>
  <c r="N89" i="2"/>
  <c r="O89" i="2"/>
  <c r="N81" i="2"/>
  <c r="O81" i="2"/>
  <c r="N73" i="2"/>
  <c r="O73" i="2"/>
  <c r="N57" i="2"/>
  <c r="O57" i="2"/>
  <c r="N49" i="2"/>
  <c r="O49" i="2"/>
  <c r="N41" i="2"/>
  <c r="O41" i="2"/>
  <c r="O33" i="2"/>
  <c r="N33" i="2"/>
  <c r="N25" i="2"/>
  <c r="O25" i="2"/>
  <c r="N17" i="2"/>
  <c r="O17" i="2"/>
  <c r="O9" i="2"/>
  <c r="N9" i="2"/>
  <c r="N65" i="2"/>
  <c r="O65" i="2"/>
  <c r="Q85" i="2"/>
  <c r="Q31" i="2"/>
  <c r="N88" i="2"/>
  <c r="O88" i="2"/>
  <c r="N80" i="2"/>
  <c r="O80" i="2"/>
  <c r="N72" i="2"/>
  <c r="O72" i="2"/>
  <c r="N64" i="2"/>
  <c r="O64" i="2"/>
  <c r="N56" i="2"/>
  <c r="O56" i="2"/>
  <c r="N48" i="2"/>
  <c r="O48" i="2"/>
  <c r="O40" i="2"/>
  <c r="N40" i="2"/>
  <c r="N32" i="2"/>
  <c r="O32" i="2"/>
  <c r="N24" i="2"/>
  <c r="O24" i="2"/>
  <c r="N16" i="2"/>
  <c r="O16" i="2"/>
  <c r="Q57" i="2"/>
  <c r="Q130" i="2"/>
  <c r="Q9" i="2"/>
  <c r="Q51" i="2"/>
  <c r="Q162" i="2"/>
  <c r="Q77" i="2"/>
  <c r="Q33" i="2"/>
  <c r="Q170" i="2"/>
  <c r="Q155" i="2"/>
  <c r="D40" i="5"/>
  <c r="Q25" i="2"/>
  <c r="Q62" i="2"/>
  <c r="Q32" i="2"/>
  <c r="D17" i="5"/>
  <c r="Q134" i="2"/>
  <c r="Q48" i="2"/>
  <c r="W99" i="2"/>
  <c r="D16" i="5" s="1"/>
  <c r="Q41" i="2"/>
  <c r="Q16" i="2"/>
  <c r="Q24" i="2"/>
  <c r="Q145" i="2"/>
  <c r="Q40" i="2"/>
  <c r="Q157" i="2"/>
  <c r="Q137" i="2"/>
  <c r="Q67" i="2"/>
  <c r="Q44" i="2"/>
  <c r="Q36" i="2"/>
  <c r="Q28" i="2"/>
  <c r="Q20" i="2"/>
  <c r="Q12" i="2"/>
  <c r="Q171" i="2"/>
  <c r="W109" i="2"/>
  <c r="D20" i="5" s="1"/>
  <c r="Q163" i="2"/>
  <c r="Q149" i="2"/>
  <c r="Q141" i="2"/>
  <c r="Q133" i="2"/>
  <c r="Q125" i="2"/>
  <c r="Q93" i="2"/>
  <c r="Q73" i="2"/>
  <c r="Q63" i="2"/>
  <c r="Q55" i="2"/>
  <c r="Q43" i="2"/>
  <c r="Q150" i="2"/>
  <c r="Q68" i="2"/>
  <c r="Q87" i="2"/>
  <c r="Q83" i="2"/>
  <c r="Q61" i="2"/>
  <c r="Q35" i="2"/>
  <c r="Q19" i="2"/>
  <c r="Q11" i="2"/>
  <c r="Q15" i="2"/>
  <c r="Q161" i="2"/>
  <c r="Q154" i="2"/>
  <c r="Q129" i="2"/>
  <c r="Q86" i="2"/>
  <c r="Q76" i="2"/>
  <c r="Q65" i="2"/>
  <c r="Q60" i="2"/>
  <c r="Q54" i="2"/>
  <c r="Q49" i="2"/>
  <c r="Q27" i="2"/>
  <c r="Q22" i="2"/>
  <c r="Q18" i="2"/>
  <c r="Q14" i="2"/>
  <c r="W114" i="2"/>
  <c r="AA114" i="2" s="1"/>
  <c r="Q169" i="2"/>
  <c r="Q23" i="2"/>
  <c r="X100" i="2"/>
  <c r="AD100" i="2" s="1"/>
  <c r="Q165" i="2"/>
  <c r="Q158" i="2"/>
  <c r="Q153" i="2"/>
  <c r="Q146" i="2"/>
  <c r="Q139" i="2"/>
  <c r="Q91" i="2"/>
  <c r="Q75" i="2"/>
  <c r="Q69" i="2"/>
  <c r="Q53" i="2"/>
  <c r="Q39" i="2"/>
  <c r="Q10" i="2"/>
  <c r="W95" i="2"/>
  <c r="AA95" i="2" s="1"/>
  <c r="Q172" i="2"/>
  <c r="W105" i="2"/>
  <c r="W104" i="2"/>
  <c r="Q168" i="2"/>
  <c r="Q164" i="2"/>
  <c r="Q160" i="2"/>
  <c r="Q156" i="2"/>
  <c r="Q152" i="2"/>
  <c r="Q148" i="2"/>
  <c r="Q144" i="2"/>
  <c r="Q140" i="2"/>
  <c r="Q136" i="2"/>
  <c r="Q132" i="2"/>
  <c r="Q128" i="2"/>
  <c r="Q124" i="2"/>
  <c r="Q88" i="2"/>
  <c r="Q80" i="2"/>
  <c r="Q72" i="2"/>
  <c r="Q64" i="2"/>
  <c r="Q56" i="2"/>
  <c r="Q46" i="2"/>
  <c r="Q42" i="2"/>
  <c r="Q38" i="2"/>
  <c r="Q34" i="2"/>
  <c r="Q30" i="2"/>
  <c r="Q26" i="2"/>
  <c r="Q173" i="2"/>
  <c r="D14" i="5"/>
  <c r="AA94" i="2"/>
  <c r="Q167" i="2"/>
  <c r="Q159" i="2"/>
  <c r="Q151" i="2"/>
  <c r="Q143" i="2"/>
  <c r="Q135" i="2"/>
  <c r="Q127" i="2"/>
  <c r="Q45" i="2"/>
  <c r="Q37" i="2"/>
  <c r="Q29" i="2"/>
  <c r="Q90" i="2"/>
  <c r="Q82" i="2"/>
  <c r="Q74" i="2"/>
  <c r="Q66" i="2"/>
  <c r="Q58" i="2"/>
  <c r="Q50" i="2"/>
  <c r="Q8" i="2"/>
  <c r="AA115" i="2"/>
  <c r="D23" i="5"/>
  <c r="AA110" i="2" l="1"/>
  <c r="X110" i="2" s="1"/>
  <c r="AC110" i="2" s="1"/>
  <c r="X114" i="2"/>
  <c r="E22" i="5" s="1"/>
  <c r="AB114" i="2"/>
  <c r="X115" i="2"/>
  <c r="AD115" i="2" s="1"/>
  <c r="AB115" i="2"/>
  <c r="X95" i="2"/>
  <c r="AC95" i="2" s="1"/>
  <c r="AB95" i="2"/>
  <c r="X94" i="2"/>
  <c r="E14" i="5" s="1"/>
  <c r="AB94" i="2"/>
  <c r="AA109" i="2"/>
  <c r="AA99" i="2"/>
  <c r="D15" i="5"/>
  <c r="D22" i="5"/>
  <c r="E17" i="5"/>
  <c r="N7" i="2"/>
  <c r="D5" i="5" s="1"/>
  <c r="D6" i="5" s="1"/>
  <c r="AC100" i="2"/>
  <c r="AE100" i="2" s="1"/>
  <c r="P7" i="2"/>
  <c r="D9" i="5" s="1"/>
  <c r="Q7" i="2"/>
  <c r="D11" i="5" s="1"/>
  <c r="O7" i="2"/>
  <c r="D7" i="5" s="1"/>
  <c r="D8" i="5" s="1"/>
  <c r="D19" i="5"/>
  <c r="AA105" i="2"/>
  <c r="AA104" i="2"/>
  <c r="D18" i="5"/>
  <c r="E23" i="5"/>
  <c r="AC114" i="2"/>
  <c r="AD114" i="2"/>
  <c r="AB110" i="2" l="1"/>
  <c r="AC115" i="2"/>
  <c r="AE115" i="2" s="1"/>
  <c r="F23" i="5" s="1"/>
  <c r="E21" i="5"/>
  <c r="X105" i="2"/>
  <c r="AD105" i="2" s="1"/>
  <c r="AB105" i="2"/>
  <c r="X99" i="2"/>
  <c r="E16" i="5" s="1"/>
  <c r="AB99" i="2"/>
  <c r="X109" i="2"/>
  <c r="E20" i="5" s="1"/>
  <c r="AB109" i="2"/>
  <c r="E15" i="5"/>
  <c r="AD110" i="2"/>
  <c r="AE110" i="2" s="1"/>
  <c r="F21" i="5" s="1"/>
  <c r="AD95" i="2"/>
  <c r="AE95" i="2" s="1"/>
  <c r="X104" i="2"/>
  <c r="AC104" i="2" s="1"/>
  <c r="AB104" i="2"/>
  <c r="AC94" i="2"/>
  <c r="AD94" i="2"/>
  <c r="F17" i="5"/>
  <c r="AE114" i="2"/>
  <c r="F22" i="5" s="1"/>
  <c r="AC105" i="2" l="1"/>
  <c r="AE105" i="2" s="1"/>
  <c r="F19" i="5" s="1"/>
  <c r="E19" i="5"/>
  <c r="E18" i="5"/>
  <c r="AC109" i="2"/>
  <c r="AD104" i="2"/>
  <c r="AE104" i="2" s="1"/>
  <c r="F18" i="5" s="1"/>
  <c r="AE94" i="2"/>
  <c r="F14" i="5" s="1"/>
  <c r="F15" i="5"/>
  <c r="AC99" i="2"/>
  <c r="AD109" i="2"/>
  <c r="AD99" i="2"/>
  <c r="AE99" i="2" l="1"/>
  <c r="F16" i="5" s="1"/>
  <c r="AE109" i="2"/>
  <c r="F20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stefangolonka</author>
  </authors>
  <commentList>
    <comment ref="T96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stefangolonka:</t>
        </r>
        <r>
          <rPr>
            <sz val="9"/>
            <color indexed="81"/>
            <rFont val="Tahoma"/>
            <family val="2"/>
          </rPr>
          <t xml:space="preserve">
Average value of similar dry brakings 52-56</t>
        </r>
      </text>
    </comment>
    <comment ref="T101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stefangolonka:</t>
        </r>
        <r>
          <rPr>
            <sz val="9"/>
            <color indexed="81"/>
            <rFont val="Tahoma"/>
            <family val="2"/>
          </rPr>
          <t xml:space="preserve">
Average value of similar dry brakings 57-61</t>
        </r>
      </text>
    </comment>
    <comment ref="T106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stefangolonka:</t>
        </r>
        <r>
          <rPr>
            <sz val="9"/>
            <color indexed="81"/>
            <rFont val="Tahoma"/>
            <family val="2"/>
          </rPr>
          <t xml:space="preserve">
Average value of similar dry brakings 62-66</t>
        </r>
      </text>
    </comment>
    <comment ref="T111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stefangolonka:</t>
        </r>
        <r>
          <rPr>
            <sz val="9"/>
            <color indexed="81"/>
            <rFont val="Tahoma"/>
            <family val="2"/>
          </rPr>
          <t xml:space="preserve">
Average value of similar dry brakings 67-71</t>
        </r>
      </text>
    </comment>
    <comment ref="T116" authorId="0" shapeId="0" xr:uid="{00000000-0006-0000-0100-000005000000}">
      <text>
        <r>
          <rPr>
            <b/>
            <sz val="9"/>
            <color indexed="81"/>
            <rFont val="Tahoma"/>
            <family val="2"/>
          </rPr>
          <t>stefangolonka:</t>
        </r>
        <r>
          <rPr>
            <sz val="9"/>
            <color indexed="81"/>
            <rFont val="Tahoma"/>
            <family val="2"/>
          </rPr>
          <t xml:space="preserve">
Average value of similar dry brakings 72-76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stefangolonka</author>
    <author>Stefan Golonka</author>
  </authors>
  <commentList>
    <comment ref="D1" authorId="0" shapeId="0" xr:uid="{00000000-0006-0000-0400-000001000000}">
      <text>
        <r>
          <rPr>
            <sz val="9"/>
            <color indexed="81"/>
            <rFont val="Tahoma"/>
            <family val="2"/>
          </rPr>
          <t>Please fill in your firm, dynamometer, date etc</t>
        </r>
      </text>
    </comment>
    <comment ref="D11" authorId="1" shapeId="0" xr:uid="{00000000-0006-0000-0400-000002000000}">
      <text>
        <r>
          <rPr>
            <sz val="9"/>
            <color indexed="81"/>
            <rFont val="Tahoma"/>
            <family val="2"/>
          </rPr>
          <t>Has to be zero</t>
        </r>
      </text>
    </comment>
    <comment ref="F14" authorId="0" shapeId="0" xr:uid="{00000000-0006-0000-0400-000003000000}">
      <text>
        <r>
          <rPr>
            <sz val="9"/>
            <color indexed="81"/>
            <rFont val="Tahoma"/>
            <family val="2"/>
          </rPr>
          <t>Has to be less or equal 1 (green)</t>
        </r>
      </text>
    </comment>
    <comment ref="D24" authorId="0" shapeId="0" xr:uid="{00000000-0006-0000-0400-000004000000}">
      <text>
        <r>
          <rPr>
            <b/>
            <sz val="9"/>
            <color indexed="81"/>
            <rFont val="Tahoma"/>
            <family val="2"/>
          </rPr>
          <t>stefangolonka:</t>
        </r>
        <r>
          <rPr>
            <sz val="9"/>
            <color indexed="81"/>
            <rFont val="Tahoma"/>
            <family val="2"/>
          </rPr>
          <t xml:space="preserve">
fill in: No. of invalid brakings</t>
        </r>
      </text>
    </comment>
  </commentList>
</comments>
</file>

<file path=xl/sharedStrings.xml><?xml version="1.0" encoding="utf-8"?>
<sst xmlns="http://schemas.openxmlformats.org/spreadsheetml/2006/main" count="659" uniqueCount="321">
  <si>
    <t>Bremsart</t>
  </si>
  <si>
    <t>Versuchsnummer</t>
  </si>
  <si>
    <t>v_Soll</t>
  </si>
  <si>
    <t>Str</t>
  </si>
  <si>
    <t>Dtr</t>
  </si>
  <si>
    <t>Sn</t>
  </si>
  <si>
    <t>Rtr</t>
  </si>
  <si>
    <t>target value +0,02</t>
  </si>
  <si>
    <t>target value -0,02</t>
  </si>
  <si>
    <t>target value +0,04</t>
  </si>
  <si>
    <t>target value +0,06</t>
  </si>
  <si>
    <t>Your_Mue_m</t>
  </si>
  <si>
    <t>Your_diff_from median Abs.</t>
  </si>
  <si>
    <t>your_Tol 1 fail</t>
  </si>
  <si>
    <t>your_Tol 2 Fail</t>
  </si>
  <si>
    <t>Your_Tol 3 Fail</t>
  </si>
  <si>
    <t>Number of violation against tolerance band 1</t>
  </si>
  <si>
    <t>Number of violation against tolerance band 2</t>
  </si>
  <si>
    <t>Number of violation against tolerance band 3</t>
  </si>
  <si>
    <t>target</t>
  </si>
  <si>
    <t>Your result</t>
  </si>
  <si>
    <t>under DRY CONDITIONS</t>
  </si>
  <si>
    <t>Brakepad</t>
  </si>
  <si>
    <r>
      <t>–</t>
    </r>
    <r>
      <rPr>
        <b/>
        <sz val="9"/>
        <color indexed="8"/>
        <rFont val="DB Office"/>
        <family val="2"/>
      </rPr>
      <t xml:space="preserve">First tolerance band: </t>
    </r>
  </si>
  <si>
    <r>
      <t>–</t>
    </r>
    <r>
      <rPr>
        <b/>
        <sz val="9"/>
        <color indexed="8"/>
        <rFont val="DB Office"/>
        <family val="2"/>
      </rPr>
      <t xml:space="preserve">Second tolerance band: </t>
    </r>
  </si>
  <si>
    <r>
      <t>–</t>
    </r>
    <r>
      <rPr>
        <b/>
        <sz val="9"/>
        <color indexed="8"/>
        <rFont val="DB Office"/>
        <family val="2"/>
      </rPr>
      <t xml:space="preserve">Third tolerance band: </t>
    </r>
  </si>
  <si>
    <r>
      <t>–</t>
    </r>
    <r>
      <rPr>
        <sz val="9"/>
        <color indexed="8"/>
        <rFont val="DB Office"/>
        <family val="2"/>
      </rPr>
      <t xml:space="preserve">More than 50% of the brake applications must stay within first tolerance band </t>
    </r>
  </si>
  <si>
    <t xml:space="preserve">± 0,06 for all other brake applications </t>
  </si>
  <si>
    <t>&gt;=90%</t>
  </si>
  <si>
    <r>
      <t>–</t>
    </r>
    <r>
      <rPr>
        <sz val="9"/>
        <color indexed="8"/>
        <rFont val="DB Office"/>
        <family val="2"/>
      </rPr>
      <t xml:space="preserve">More than 85% of the brake applications must stay within second tolerance band </t>
    </r>
  </si>
  <si>
    <r>
      <t>–</t>
    </r>
    <r>
      <rPr>
        <sz val="9"/>
        <color indexed="8"/>
        <rFont val="DB Office"/>
        <family val="2"/>
      </rPr>
      <t>Max 3 violations</t>
    </r>
  </si>
  <si>
    <t>V 0.98</t>
  </si>
  <si>
    <t>Bedingte Formatierung in den Ergebnissen der LL-K-Sohlen geändert (&gt;= Beziehung war nicht korrekt)</t>
  </si>
  <si>
    <t>ohne Angabe</t>
  </si>
  <si>
    <t>Weitergabe an Peter Spieß und Herrn Pauckert.</t>
  </si>
  <si>
    <t>Versions Historie</t>
  </si>
  <si>
    <t>Ergebnisse die exakt dem Grenzmaß entsprachen wurden als durchgefallen gewertet</t>
  </si>
  <si>
    <t>µ dry =</t>
  </si>
  <si>
    <t>V 0.98b</t>
  </si>
  <si>
    <t>Ergänzung keine Abweichung  0,06</t>
  </si>
  <si>
    <t>Ergänzung Nass-Prozente</t>
  </si>
  <si>
    <t>TOL 3 kleiner 3</t>
  </si>
  <si>
    <t>S1</t>
  </si>
  <si>
    <t>S2</t>
  </si>
  <si>
    <t>S3</t>
  </si>
  <si>
    <t>S4</t>
  </si>
  <si>
    <t>S5</t>
  </si>
  <si>
    <t>18 kN</t>
  </si>
  <si>
    <t>120 km/h</t>
  </si>
  <si>
    <t>8 kN</t>
  </si>
  <si>
    <t>25 kN</t>
  </si>
  <si>
    <t>up</t>
  </si>
  <si>
    <t>to</t>
  </si>
  <si>
    <t>Nassbremsungen Mittelwertbildung auf falscher Spalte</t>
  </si>
  <si>
    <t xml:space="preserve"> Wet Conditions</t>
  </si>
  <si>
    <t>failed</t>
  </si>
  <si>
    <t>Nassauswertung in Results eingefügt</t>
  </si>
  <si>
    <r>
      <t xml:space="preserve">– </t>
    </r>
    <r>
      <rPr>
        <sz val="9"/>
        <rFont val="DB Office"/>
        <family val="2"/>
      </rPr>
      <t>Deviation from target value not greater than 0,06</t>
    </r>
  </si>
  <si>
    <t>Tolerances and results for wet conditions</t>
  </si>
  <si>
    <t>Zssk</t>
  </si>
  <si>
    <t>For dry brakings</t>
  </si>
  <si>
    <t>for calculation</t>
  </si>
  <si>
    <t>µm max</t>
  </si>
  <si>
    <t>µm min</t>
  </si>
  <si>
    <t>Nassauswertung den Bezug der Trockenreibwerte auf die eigenen Reibwerte geändert und nicht auf die target values</t>
  </si>
  <si>
    <t>In Results of violations die Abweichng zur Vorgabe zugefügt.</t>
  </si>
  <si>
    <t>-33% to -40%</t>
  </si>
  <si>
    <t>-13% to -25%</t>
  </si>
  <si>
    <t>Series 4: v = 120 km/h; FB = 18 kN; µm min.</t>
  </si>
  <si>
    <t>V 0.98c</t>
  </si>
  <si>
    <t>Series 5: v = 120 km/h; FB = 25 kN; µm max</t>
  </si>
  <si>
    <t>TargetValues geänderd. Bei den Nassreibwerten ZSSK MF1 und MF3 nicht berücksichtigt.</t>
  </si>
  <si>
    <t>Übernahme der geprüften Formeln von K-Block in LL-Block</t>
  </si>
  <si>
    <t>V 0.98d</t>
  </si>
  <si>
    <t>Einfügen Targetvalues und Toleranzen Herr Poidevin</t>
  </si>
  <si>
    <t>&gt; 50%</t>
  </si>
  <si>
    <t>&gt; 85%</t>
  </si>
  <si>
    <t>&lt;=3</t>
  </si>
  <si>
    <t>Brake Pad Limits auf &gt; von &gt;= gesetzt</t>
  </si>
  <si>
    <t>&gt; 75%</t>
  </si>
  <si>
    <t>V 1.0</t>
  </si>
  <si>
    <t>Nur geändert um zu sugerrieren das alles komplett ist</t>
  </si>
  <si>
    <t>V 1.1</t>
  </si>
  <si>
    <t>Prüfprogramme LL und K angepasst (Einschleifbild / 1c-50c/Sohlennamen/ Bremsung 137-138)</t>
  </si>
  <si>
    <t>geändert durch darüber geklebte Textfelder.</t>
  </si>
  <si>
    <t>V.1.2</t>
  </si>
  <si>
    <t>Auf der #116. B126.3 Sitzung in Florenz wurde festgelegt, das die Limits für LL und K-Blöcke gleich sein sollen.</t>
  </si>
  <si>
    <t>Es werden folgende Limits festgelegt:</t>
  </si>
  <si>
    <t>Toleranzband 1:</t>
  </si>
  <si>
    <t>Toleranzband 2:</t>
  </si>
  <si>
    <t>Toleranzband 3:</t>
  </si>
  <si>
    <t>größer 50%</t>
  </si>
  <si>
    <t>größer 75%</t>
  </si>
  <si>
    <t>größer oder gleich 90%</t>
  </si>
  <si>
    <t>V.1.3</t>
  </si>
  <si>
    <t>Hans Paukert mit pwd "HPaukert" zugesandt, damit er die englische Version korrigieren kann und zusätzlich eine</t>
  </si>
  <si>
    <t>Französiche und deutsche Version erstellen kann.</t>
  </si>
  <si>
    <t>Wenn diese Version zurückkommt, wird nach eunstellen des Passworts die Version 1.3.1</t>
  </si>
  <si>
    <t>Darüber hinaus wird in dem Resultate Blatt geprüft, od die jeweils erste Bremsung leer ist.</t>
  </si>
  <si>
    <t>Wenn dem so ist erscheint ein Text (Es liegen keine Ergebnisse vor).</t>
  </si>
  <si>
    <t>Total number of performed tests (normally 138)</t>
  </si>
  <si>
    <t>number of invalid dry results (no. of invalid brakings)</t>
  </si>
  <si>
    <t>Number of violations against tolerance band 1</t>
  </si>
  <si>
    <t>Number of violations against tolerance band 2</t>
  </si>
  <si>
    <t>Number of violations against tolerance band 3</t>
  </si>
  <si>
    <r>
      <t xml:space="preserve">Total number of performed tests (normally </t>
    </r>
    <r>
      <rPr>
        <b/>
        <sz val="10"/>
        <rFont val="DB Office"/>
        <family val="2"/>
      </rPr>
      <t>136)</t>
    </r>
  </si>
  <si>
    <t>Overview of violations against tolerance bands</t>
  </si>
  <si>
    <r>
      <t>–</t>
    </r>
    <r>
      <rPr>
        <b/>
        <sz val="10"/>
        <rFont val="DB Office"/>
        <family val="2"/>
      </rPr>
      <t>Tolerances for wet conditions:see details beginning with line 94</t>
    </r>
  </si>
  <si>
    <t>Deviation larger than 0,06</t>
  </si>
  <si>
    <t>Deviation</t>
  </si>
  <si>
    <t>Compliance percentage</t>
  </si>
  <si>
    <t>LL= Jurid 777</t>
  </si>
  <si>
    <t>V.1.3.1_D</t>
  </si>
  <si>
    <t>Erste Deutsche Version</t>
  </si>
  <si>
    <t>V.1.4._D</t>
  </si>
  <si>
    <t>Im Datenblatt Bremsbelag bei der dritten Serie der Naßbremsungen die Initialtemperatur von 50-60 (falsch) auf 20-30 gesetzt.</t>
  </si>
  <si>
    <t>Bremsung 97-101.</t>
  </si>
  <si>
    <t>Die Infobox in Bremsbelag (Seit verteilen der Reibwerte in 2009 hat sich das Niveou geändert… Entfernt.</t>
  </si>
  <si>
    <t>LL=C952-1</t>
  </si>
  <si>
    <t>V.2.0_D</t>
  </si>
  <si>
    <t>Wechsel der LL-Sohle von Jurid 777 auf Cofren C952-1</t>
  </si>
  <si>
    <t>Grundlage ist die Median-Bildung inkl. ZSSK und ICER</t>
  </si>
  <si>
    <t>Blatt LL</t>
  </si>
  <si>
    <t>Streubänder C952-1 in F und E Version kopiert</t>
  </si>
  <si>
    <t>Im Prüfprogramm Jurid 777 gegen C952-1 getauscht</t>
  </si>
  <si>
    <t>Blatt Ergebnis der Verstöße</t>
  </si>
  <si>
    <t>Nennung der Belag / Sohlensorten</t>
  </si>
  <si>
    <t>Deviation from target value greater than 0,06</t>
  </si>
  <si>
    <r>
      <t>Brakedisc,</t>
    </r>
    <r>
      <rPr>
        <sz val="10"/>
        <rFont val="Arial"/>
        <family val="2"/>
      </rPr>
      <t xml:space="preserve"> Fehler in Formel Toleranzband (wirkte sich nur bei v=30 aus).</t>
    </r>
  </si>
  <si>
    <t>Entfernen der Textbox mit den geänderten Werten seit Verteilung …</t>
  </si>
  <si>
    <t>V.2.1_D</t>
  </si>
  <si>
    <t>im Rahmen des UIC-Meetings wurden alle Texte [D/E/F] in allen Arbeitsblättern</t>
  </si>
  <si>
    <t>aktualisiert</t>
  </si>
  <si>
    <t>V.2.3_D</t>
  </si>
  <si>
    <t xml:space="preserve">Neue Version für T30S charge 19 / 05 /2017 erstmals im Frühjahr 2018 gefahren (Ermittlung Mediane für CARS und andere, da alte Charge nicht mehr lieferbar </t>
  </si>
  <si>
    <t>Anzeige der Charge im Arbeitsblatt T30S</t>
  </si>
  <si>
    <r>
      <t>Aufnahme der Chargennummer in die Tabellenblattbezeichnung_</t>
    </r>
    <r>
      <rPr>
        <b/>
        <sz val="10"/>
        <rFont val="Arial"/>
        <family val="2"/>
      </rPr>
      <t>Belag T30S_Charge_19_05_2017</t>
    </r>
  </si>
  <si>
    <t>Folgende Prüfstände haben teilgenommen</t>
  </si>
  <si>
    <t>Cars, CoFren, DB, Flertex, FM, KB1, KB2</t>
  </si>
  <si>
    <t>Der Zielmedian ist nun mit vier Nachkommastellen und die anderen Werte mit drei Nachkommastellen</t>
  </si>
  <si>
    <t>Für die Nassreibwerte wurden erstmals die Fenster mittig auf die Mediane gelegt.</t>
  </si>
  <si>
    <t>Für die Fensterhöhe war das ursprüngliche Verhältnis 2010 genutzt.</t>
  </si>
  <si>
    <t>Gemäß dem Gespräch mit F.Minde Leiter SET 7 [06.07.2018] wird dem Vorschlag für alle fünf Nassserien zugestimmt. 
Das Verfahren soll auch bei zukünftigen Versionen angewendet werden.</t>
  </si>
  <si>
    <t>Zielwert (Median) 2018</t>
  </si>
  <si>
    <t>results of violations against toleranceband</t>
  </si>
  <si>
    <t>V.2.4_D</t>
  </si>
  <si>
    <t>T30S</t>
  </si>
  <si>
    <t>geänderte Prüfreihenfolge der Nassbremsungen:</t>
  </si>
  <si>
    <t>Minmale Geschwindigkeit im Nassbereich von 30 km/h auf 50 km/h angepasst (in Anlehnung an die akuelle Ausgabe der 541-3 (2017)</t>
  </si>
  <si>
    <r>
      <t xml:space="preserve">Brakepad: CoFren T30S
</t>
    </r>
    <r>
      <rPr>
        <b/>
        <sz val="28"/>
        <rFont val="DB Office"/>
        <family val="2"/>
      </rPr>
      <t>Charge 16 / 01 / 2019</t>
    </r>
  </si>
  <si>
    <t>Brakepad T30S 16_01_2019</t>
  </si>
  <si>
    <r>
      <t>–</t>
    </r>
    <r>
      <rPr>
        <sz val="9"/>
        <color indexed="8"/>
        <rFont val="DB Office"/>
        <family val="2"/>
      </rPr>
      <t xml:space="preserve">Target value ± 0,01 for brakings with v0&gt;50 km/h, </t>
    </r>
  </si>
  <si>
    <t xml:space="preserve">± 0,02 for brakings with v0=50 km/h </t>
  </si>
  <si>
    <r>
      <t>–</t>
    </r>
    <r>
      <rPr>
        <sz val="9"/>
        <color indexed="8"/>
        <rFont val="DB Office"/>
        <family val="2"/>
      </rPr>
      <t xml:space="preserve">Target value ± 0,02 for brakings with v0&gt;50 km/h, </t>
    </r>
  </si>
  <si>
    <t xml:space="preserve">± 0,04 for brakings with v0=50 km/h </t>
  </si>
  <si>
    <r>
      <t>–</t>
    </r>
    <r>
      <rPr>
        <sz val="9"/>
        <color indexed="8"/>
        <rFont val="DB Office"/>
        <family val="2"/>
      </rPr>
      <t xml:space="preserve">Target value ± 0,03 for brakings with v0&gt;50 km/h, </t>
    </r>
  </si>
  <si>
    <t>50 km/h</t>
  </si>
  <si>
    <t>Fensterbreite</t>
  </si>
  <si>
    <r>
      <t>Series 1: v =   120 km/h; F</t>
    </r>
    <r>
      <rPr>
        <vertAlign val="subscript"/>
        <sz val="9"/>
        <rFont val="Arial"/>
        <family val="2"/>
      </rPr>
      <t>B</t>
    </r>
    <r>
      <rPr>
        <sz val="9"/>
        <rFont val="Arial"/>
        <family val="2"/>
      </rPr>
      <t xml:space="preserve"> =   25 kN; µm max</t>
    </r>
  </si>
  <si>
    <r>
      <t>Series 1: v =   120 km/h; F</t>
    </r>
    <r>
      <rPr>
        <vertAlign val="subscript"/>
        <sz val="9"/>
        <rFont val="Arial"/>
        <family val="2"/>
      </rPr>
      <t>B</t>
    </r>
    <r>
      <rPr>
        <sz val="9"/>
        <rFont val="Arial"/>
        <family val="2"/>
      </rPr>
      <t xml:space="preserve"> =   25 kN; µm min.</t>
    </r>
  </si>
  <si>
    <r>
      <t>Series 2: v =   50 km/h; F</t>
    </r>
    <r>
      <rPr>
        <vertAlign val="subscript"/>
        <sz val="9"/>
        <rFont val="Arial"/>
        <family val="2"/>
      </rPr>
      <t>B</t>
    </r>
    <r>
      <rPr>
        <sz val="9"/>
        <rFont val="Arial"/>
        <family val="2"/>
      </rPr>
      <t xml:space="preserve"> = 25 kN; µm max</t>
    </r>
  </si>
  <si>
    <r>
      <t>Series 2: v =   50 km/h; F</t>
    </r>
    <r>
      <rPr>
        <vertAlign val="subscript"/>
        <sz val="9"/>
        <rFont val="Arial"/>
        <family val="2"/>
      </rPr>
      <t>B</t>
    </r>
    <r>
      <rPr>
        <sz val="9"/>
        <rFont val="Arial"/>
        <family val="2"/>
      </rPr>
      <t xml:space="preserve"> = 25 kN; µm min. </t>
    </r>
  </si>
  <si>
    <r>
      <t>Series 3: v = 120 km/h; F</t>
    </r>
    <r>
      <rPr>
        <vertAlign val="subscript"/>
        <sz val="9"/>
        <rFont val="Arial"/>
        <family val="2"/>
      </rPr>
      <t>B</t>
    </r>
    <r>
      <rPr>
        <sz val="9"/>
        <rFont val="Arial"/>
        <family val="2"/>
      </rPr>
      <t xml:space="preserve"> =   18 kN; µm max</t>
    </r>
  </si>
  <si>
    <r>
      <t>Series 3: v = 120 km/h; F</t>
    </r>
    <r>
      <rPr>
        <vertAlign val="subscript"/>
        <sz val="9"/>
        <rFont val="Arial"/>
        <family val="2"/>
      </rPr>
      <t>B</t>
    </r>
    <r>
      <rPr>
        <sz val="9"/>
        <rFont val="Arial"/>
        <family val="2"/>
      </rPr>
      <t xml:space="preserve"> =   18 kN; µm min. </t>
    </r>
  </si>
  <si>
    <r>
      <t>Series 4: v = 50 km/h; F</t>
    </r>
    <r>
      <rPr>
        <vertAlign val="subscript"/>
        <sz val="9"/>
        <rFont val="Arial"/>
        <family val="2"/>
      </rPr>
      <t>B</t>
    </r>
    <r>
      <rPr>
        <sz val="9"/>
        <rFont val="Arial"/>
        <family val="2"/>
      </rPr>
      <t xml:space="preserve"> = 18 kN; µm max</t>
    </r>
  </si>
  <si>
    <r>
      <t>Series 4: v = 50 km/h; F</t>
    </r>
    <r>
      <rPr>
        <vertAlign val="subscript"/>
        <sz val="9"/>
        <rFont val="Arial"/>
        <family val="2"/>
      </rPr>
      <t>B</t>
    </r>
    <r>
      <rPr>
        <sz val="9"/>
        <rFont val="Arial"/>
        <family val="2"/>
      </rPr>
      <t xml:space="preserve"> = 18 kN; µm min.</t>
    </r>
  </si>
  <si>
    <r>
      <t>Series 5: v = 120 km/h; F</t>
    </r>
    <r>
      <rPr>
        <vertAlign val="subscript"/>
        <sz val="9"/>
        <rFont val="Arial"/>
        <family val="2"/>
      </rPr>
      <t>B</t>
    </r>
    <r>
      <rPr>
        <sz val="9"/>
        <rFont val="Arial"/>
        <family val="2"/>
      </rPr>
      <t xml:space="preserve"> = 8 kN; µm max</t>
    </r>
  </si>
  <si>
    <r>
      <t>Series 5: v = 120 km/h; F</t>
    </r>
    <r>
      <rPr>
        <vertAlign val="subscript"/>
        <sz val="9"/>
        <rFont val="Arial"/>
        <family val="2"/>
      </rPr>
      <t>B</t>
    </r>
    <r>
      <rPr>
        <sz val="9"/>
        <rFont val="Arial"/>
        <family val="2"/>
      </rPr>
      <t xml:space="preserve"> = 8 kN; µm min. </t>
    </r>
  </si>
  <si>
    <t>-1,4% to -9,5%</t>
  </si>
  <si>
    <t>-12,3% to -23,6%</t>
  </si>
  <si>
    <t>-25,2% to -29,6%</t>
  </si>
  <si>
    <t>-34,0% to -42,8%</t>
  </si>
  <si>
    <t>-25,7% to -49,4%</t>
  </si>
  <si>
    <t>-48,9% to -80,9%</t>
  </si>
  <si>
    <t>-10,5% to -16,2%</t>
  </si>
  <si>
    <t>-11,8% to -18,8%</t>
  </si>
  <si>
    <t>-8,2% to -13,6%</t>
  </si>
  <si>
    <t>-0,5% to -9,6%</t>
  </si>
  <si>
    <t>During cooling, a distance of 2 mm must be maintained between the blocks and the wheel.</t>
  </si>
  <si>
    <t>The temperature of the water must be between 10 and 20 °C and the direction of rotation shall direct the water 
towards the bedded-in leading edge. The water flow rate must be 14 litres/hour.</t>
  </si>
  <si>
    <t>The water spraying system is described hereafter:</t>
  </si>
  <si>
    <t>All the other test conditions (particularly concerning ventilation and spraying with water) are those contained in 
UIC Leaflet 541-4, B126 RP18 and DT 408</t>
  </si>
  <si>
    <t xml:space="preserve">Brake application time 4 s +/- 0.2 s to achieve 95% of the application force </t>
  </si>
  <si>
    <t>(**) Under dry conditions, the test may be performed if the temperature is below 50°c.</t>
  </si>
  <si>
    <t xml:space="preserve">(*) If the bench does not permit a mass per wheel to a degree of precision of 0.1 t, it is possible to increase or decrease the speed at which the brake application is initiated within a
 maximum tolerance of 12% in order to dissipate the same energy. </t>
  </si>
  <si>
    <t>Brake application to a halt without cooling interval                    Weighing</t>
  </si>
  <si>
    <t>Not defined</t>
  </si>
  <si>
    <t xml:space="preserve">Drag brake application </t>
  </si>
  <si>
    <t>50 kW/10 min</t>
  </si>
  <si>
    <t>D</t>
  </si>
  <si>
    <t>11,25</t>
  </si>
  <si>
    <t>132-136</t>
  </si>
  <si>
    <t>127-131</t>
  </si>
  <si>
    <t>122-126</t>
  </si>
  <si>
    <t>D(**)</t>
  </si>
  <si>
    <t>117-121</t>
  </si>
  <si>
    <t>112-116</t>
  </si>
  <si>
    <t>107-111</t>
  </si>
  <si>
    <t>50-60</t>
  </si>
  <si>
    <t>102-106</t>
  </si>
  <si>
    <t>Drag brake application without cooling interval</t>
  </si>
  <si>
    <t>10 kW/15 min</t>
  </si>
  <si>
    <t xml:space="preserve">D/W </t>
  </si>
  <si>
    <t>2,5</t>
  </si>
  <si>
    <t>96-100</t>
  </si>
  <si>
    <t>46-50</t>
  </si>
  <si>
    <t>D/W (**)</t>
  </si>
  <si>
    <t>91-95</t>
  </si>
  <si>
    <t>41-45</t>
  </si>
  <si>
    <t>86-90</t>
  </si>
  <si>
    <t>36-40</t>
  </si>
  <si>
    <t>81-85</t>
  </si>
  <si>
    <t>31-35</t>
  </si>
  <si>
    <t>76-80</t>
  </si>
  <si>
    <t>26-30</t>
  </si>
  <si>
    <t>71-75</t>
  </si>
  <si>
    <t>21-25</t>
  </si>
  <si>
    <t>66-70</t>
  </si>
  <si>
    <t>16-20</t>
  </si>
  <si>
    <t>61-65</t>
  </si>
  <si>
    <t>11-15</t>
  </si>
  <si>
    <t>56-60</t>
  </si>
  <si>
    <t>6-10</t>
  </si>
  <si>
    <t>2.5 (*)</t>
  </si>
  <si>
    <t>20-30</t>
  </si>
  <si>
    <t>51-55</t>
  </si>
  <si>
    <t>1-5</t>
  </si>
  <si>
    <r>
      <t xml:space="preserve">x brake applications to bed-in the brake pads up to at least 85% contact area, projecting pad peaks must be removed. </t>
    </r>
    <r>
      <rPr>
        <sz val="10"/>
        <color indexed="10"/>
        <rFont val="Times New Roman"/>
        <family val="1"/>
      </rPr>
      <t>The incoming
 edge must be bedded in</t>
    </r>
    <r>
      <rPr>
        <sz val="10"/>
        <rFont val="Times New Roman"/>
        <family val="1"/>
      </rPr>
      <t>.                            Weigh</t>
    </r>
    <r>
      <rPr>
        <sz val="10"/>
        <color indexed="10"/>
        <rFont val="Times New Roman"/>
        <family val="1"/>
      </rPr>
      <t>t</t>
    </r>
    <r>
      <rPr>
        <sz val="10"/>
        <rFont val="Times New Roman"/>
        <family val="1"/>
      </rPr>
      <t>ing</t>
    </r>
  </si>
  <si>
    <t>20-100</t>
  </si>
  <si>
    <t>R1-Rx 
x&gt;=40</t>
  </si>
  <si>
    <t>LL</t>
  </si>
  <si>
    <t>Wet</t>
  </si>
  <si>
    <t>Dry</t>
  </si>
  <si>
    <t>(friction materials)</t>
  </si>
  <si>
    <t>Remarks</t>
  </si>
  <si>
    <t>M [t]</t>
  </si>
  <si>
    <t xml:space="preserve">Fb [kN]
</t>
  </si>
  <si>
    <t>Initial temperature  in °C</t>
  </si>
  <si>
    <t>V [km/h]</t>
  </si>
  <si>
    <t>No.</t>
  </si>
  <si>
    <t>Drawing number 2Fwg000.0.02.003.002, Vollrad BA 314</t>
  </si>
  <si>
    <r>
      <t xml:space="preserve">LL brake blocks in the 2Bg configuration </t>
    </r>
    <r>
      <rPr>
        <b/>
        <sz val="10"/>
        <color indexed="12"/>
        <rFont val="Times New Roman"/>
        <family val="1"/>
      </rPr>
      <t>C952-1</t>
    </r>
  </si>
  <si>
    <r>
      <t>Monobloc wheel compliant with UIC Leaflet 510-5. Diameter new = 920 mm, brought down to 870</t>
    </r>
    <r>
      <rPr>
        <b/>
        <vertAlign val="subscript"/>
        <sz val="10"/>
        <rFont val="Times New Roman"/>
        <family val="1"/>
      </rPr>
      <t>+0</t>
    </r>
    <r>
      <rPr>
        <b/>
        <vertAlign val="superscript"/>
        <sz val="10"/>
        <rFont val="Times New Roman"/>
        <family val="1"/>
      </rPr>
      <t xml:space="preserve">+5 mm </t>
    </r>
    <r>
      <rPr>
        <b/>
        <sz val="10"/>
        <rFont val="Times New Roman"/>
        <family val="1"/>
      </rPr>
      <t xml:space="preserve">by machining. 
Roughness of the wheel &lt; </t>
    </r>
    <r>
      <rPr>
        <b/>
        <vertAlign val="superscript"/>
        <sz val="10"/>
        <rFont val="Times New Roman"/>
        <family val="1"/>
      </rPr>
      <t>Rz</t>
    </r>
    <r>
      <rPr>
        <b/>
        <vertAlign val="subscript"/>
        <sz val="10"/>
        <rFont val="Times New Roman"/>
        <family val="1"/>
      </rPr>
      <t xml:space="preserve">DIN  </t>
    </r>
    <r>
      <rPr>
        <b/>
        <sz val="10"/>
        <rFont val="Times New Roman"/>
        <family val="1"/>
      </rPr>
      <t xml:space="preserve">= 7 </t>
    </r>
    <r>
      <rPr>
        <b/>
        <sz val="10"/>
        <rFont val="Symbol"/>
        <family val="1"/>
        <charset val="2"/>
      </rPr>
      <t>m</t>
    </r>
    <r>
      <rPr>
        <b/>
        <sz val="10"/>
        <rFont val="Times New Roman"/>
        <family val="1"/>
      </rPr>
      <t xml:space="preserve">m </t>
    </r>
  </si>
  <si>
    <t>Braking test rig inspection programme for brake blocks to be used on wagons. For use in complement to RP 18</t>
  </si>
  <si>
    <r>
      <t>–</t>
    </r>
    <r>
      <rPr>
        <sz val="9"/>
        <color indexed="8"/>
        <rFont val="DB Office"/>
        <family val="2"/>
      </rPr>
      <t xml:space="preserve">More ore equal than 90%  of third tolerance band allowed </t>
    </r>
  </si>
  <si>
    <r>
      <t>–</t>
    </r>
    <r>
      <rPr>
        <sz val="9"/>
        <color indexed="8"/>
        <rFont val="DB Office"/>
        <family val="2"/>
      </rPr>
      <t xml:space="preserve">Target value </t>
    </r>
    <r>
      <rPr>
        <sz val="9"/>
        <color indexed="8"/>
        <rFont val="Symbol"/>
        <family val="1"/>
        <charset val="2"/>
      </rPr>
      <t>±</t>
    </r>
    <r>
      <rPr>
        <sz val="9"/>
        <color indexed="8"/>
        <rFont val="DB Office"/>
        <family val="2"/>
      </rPr>
      <t xml:space="preserve"> 0,03 for brakings with v0&gt;30 km/h, </t>
    </r>
    <r>
      <rPr>
        <sz val="9"/>
        <color indexed="8"/>
        <rFont val="Symbol"/>
        <family val="1"/>
        <charset val="2"/>
      </rPr>
      <t/>
    </r>
  </si>
  <si>
    <r>
      <t>–</t>
    </r>
    <r>
      <rPr>
        <sz val="9"/>
        <color indexed="8"/>
        <rFont val="DB Office"/>
        <family val="2"/>
      </rPr>
      <t xml:space="preserve">More than 75% of the brake applications must stay within second tolerance band </t>
    </r>
  </si>
  <si>
    <t xml:space="preserve">± 0,04 for brakings with v0=30 km/h </t>
  </si>
  <si>
    <r>
      <t>–</t>
    </r>
    <r>
      <rPr>
        <sz val="9"/>
        <color indexed="8"/>
        <rFont val="DB Office"/>
        <family val="2"/>
      </rPr>
      <t xml:space="preserve">Target value </t>
    </r>
    <r>
      <rPr>
        <sz val="9"/>
        <color indexed="8"/>
        <rFont val="Symbol"/>
        <family val="1"/>
        <charset val="2"/>
      </rPr>
      <t>±</t>
    </r>
    <r>
      <rPr>
        <sz val="9"/>
        <color indexed="8"/>
        <rFont val="DB Office"/>
        <family val="2"/>
      </rPr>
      <t xml:space="preserve"> 0,02 for brakings with v0&gt;30 km/h, </t>
    </r>
    <r>
      <rPr>
        <sz val="9"/>
        <color indexed="8"/>
        <rFont val="Symbol"/>
        <family val="1"/>
        <charset val="2"/>
      </rPr>
      <t/>
    </r>
  </si>
  <si>
    <t xml:space="preserve">± 0,02 for brakings with v0=30 km/h </t>
  </si>
  <si>
    <r>
      <t>–</t>
    </r>
    <r>
      <rPr>
        <sz val="9"/>
        <color indexed="8"/>
        <rFont val="DB Office"/>
        <family val="2"/>
      </rPr>
      <t xml:space="preserve">Target value </t>
    </r>
    <r>
      <rPr>
        <sz val="9"/>
        <color indexed="8"/>
        <rFont val="Symbol"/>
        <family val="1"/>
        <charset val="2"/>
      </rPr>
      <t>±</t>
    </r>
    <r>
      <rPr>
        <sz val="9"/>
        <color indexed="8"/>
        <rFont val="DB Office"/>
        <family val="2"/>
      </rPr>
      <t xml:space="preserve"> 0,01 for brakings with v0&gt;30 km/h, </t>
    </r>
    <r>
      <rPr>
        <sz val="9"/>
        <color indexed="8"/>
        <rFont val="Symbol"/>
        <family val="1"/>
        <charset val="2"/>
      </rPr>
      <t/>
    </r>
  </si>
  <si>
    <t>Tol 3 
fail</t>
  </si>
  <si>
    <t>Tol 2 
fail</t>
  </si>
  <si>
    <t>Tol 1 
fail</t>
  </si>
  <si>
    <t>TTB.max</t>
  </si>
  <si>
    <t>TTB.min</t>
  </si>
  <si>
    <t>STB.max</t>
  </si>
  <si>
    <t>STB.min</t>
  </si>
  <si>
    <t>FTB.max</t>
  </si>
  <si>
    <t>FTB.min</t>
  </si>
  <si>
    <t>your 
values</t>
  </si>
  <si>
    <t>V30</t>
  </si>
  <si>
    <t>Nr</t>
  </si>
  <si>
    <t>Total</t>
  </si>
  <si>
    <t>under WET AND DRY CONDITIONS</t>
  </si>
  <si>
    <t>LL-block CoFren C952-1
Charge 2014/01</t>
  </si>
  <si>
    <t>LL-Block</t>
  </si>
  <si>
    <t>K-Block</t>
  </si>
  <si>
    <t>K-block Jurid 816M 
week of production 06/10</t>
  </si>
  <si>
    <t>30km/h</t>
  </si>
  <si>
    <t>load</t>
  </si>
  <si>
    <t>Your 
µ-values</t>
  </si>
  <si>
    <r>
      <t>•</t>
    </r>
    <r>
      <rPr>
        <b/>
        <sz val="9"/>
        <color indexed="8"/>
        <rFont val="Arial"/>
        <family val="2"/>
      </rPr>
      <t xml:space="preserve">First tolerance band </t>
    </r>
  </si>
  <si>
    <r>
      <t>–</t>
    </r>
    <r>
      <rPr>
        <sz val="9"/>
        <color indexed="8"/>
        <rFont val="Arial"/>
        <family val="2"/>
      </rPr>
      <t xml:space="preserve">±0.015 for all brakings under loaded conditions (11,25 t) with v0&gt;30 km/h </t>
    </r>
  </si>
  <si>
    <r>
      <t>–</t>
    </r>
    <r>
      <rPr>
        <sz val="9"/>
        <color indexed="8"/>
        <rFont val="Arial"/>
        <family val="2"/>
      </rPr>
      <t xml:space="preserve">±0.02 for all brakings under empty conditions </t>
    </r>
  </si>
  <si>
    <r>
      <t>–</t>
    </r>
    <r>
      <rPr>
        <sz val="9"/>
        <color indexed="8"/>
        <rFont val="Arial"/>
        <family val="2"/>
      </rPr>
      <t xml:space="preserve">±0.02 for all brakings at v0=30 km/h </t>
    </r>
  </si>
  <si>
    <r>
      <t>–</t>
    </r>
    <r>
      <rPr>
        <sz val="9"/>
        <color indexed="8"/>
        <rFont val="Arial"/>
        <family val="2"/>
      </rPr>
      <t xml:space="preserve">To be satisfied for more than 50 % of all brakings </t>
    </r>
  </si>
  <si>
    <r>
      <t>•</t>
    </r>
    <r>
      <rPr>
        <b/>
        <sz val="9"/>
        <color indexed="8"/>
        <rFont val="Arial"/>
        <family val="2"/>
      </rPr>
      <t xml:space="preserve">Second tolerance band </t>
    </r>
  </si>
  <si>
    <r>
      <t>–</t>
    </r>
    <r>
      <rPr>
        <sz val="9"/>
        <color indexed="8"/>
        <rFont val="Arial"/>
        <family val="2"/>
      </rPr>
      <t xml:space="preserve">±0.02 for all brakings under loaded conditions (11,25 t) with v0&gt;30 km/h </t>
    </r>
  </si>
  <si>
    <r>
      <t>–</t>
    </r>
    <r>
      <rPr>
        <sz val="9"/>
        <color indexed="8"/>
        <rFont val="Arial"/>
        <family val="2"/>
      </rPr>
      <t xml:space="preserve">±0.03 for all brakings under empty conditions or v0=30 km/h </t>
    </r>
  </si>
  <si>
    <r>
      <t>–</t>
    </r>
    <r>
      <rPr>
        <sz val="9"/>
        <color indexed="8"/>
        <rFont val="Arial"/>
        <family val="2"/>
      </rPr>
      <t xml:space="preserve">To be satisfied for more than 75 % of all brakings </t>
    </r>
  </si>
  <si>
    <r>
      <t>•</t>
    </r>
    <r>
      <rPr>
        <b/>
        <sz val="9"/>
        <color indexed="8"/>
        <rFont val="Arial"/>
        <family val="2"/>
      </rPr>
      <t xml:space="preserve">Third tolerance band </t>
    </r>
  </si>
  <si>
    <r>
      <t>–</t>
    </r>
    <r>
      <rPr>
        <sz val="9"/>
        <color indexed="8"/>
        <rFont val="Arial"/>
        <family val="2"/>
      </rPr>
      <t xml:space="preserve">±0.03 for all brakings under loaded conditions (11,25 t) with v0&gt;30 km/h </t>
    </r>
  </si>
  <si>
    <r>
      <t>–</t>
    </r>
    <r>
      <rPr>
        <sz val="9"/>
        <color indexed="8"/>
        <rFont val="Arial"/>
        <family val="2"/>
      </rPr>
      <t xml:space="preserve">±0.04 for all brakings under empty conditions or v0=30 km/h </t>
    </r>
  </si>
  <si>
    <r>
      <t>–</t>
    </r>
    <r>
      <rPr>
        <sz val="9"/>
        <color indexed="8"/>
        <rFont val="Arial"/>
        <family val="2"/>
      </rPr>
      <t xml:space="preserve">To be satisfied for at least 90 % of all brakings </t>
    </r>
  </si>
  <si>
    <t>K brake blocks in the 2Bg configuration C810</t>
  </si>
  <si>
    <r>
      <t xml:space="preserve">Fb [kN]
</t>
    </r>
    <r>
      <rPr>
        <b/>
        <sz val="10"/>
        <color indexed="12"/>
        <rFont val="Times New Roman"/>
        <family val="1"/>
      </rPr>
      <t>Jurid</t>
    </r>
    <r>
      <rPr>
        <b/>
        <sz val="10"/>
        <rFont val="Times New Roman"/>
        <family val="1"/>
      </rPr>
      <t xml:space="preserve"> </t>
    </r>
    <r>
      <rPr>
        <b/>
        <sz val="12"/>
        <color indexed="12"/>
        <rFont val="Times New Roman"/>
        <family val="1"/>
      </rPr>
      <t>816M</t>
    </r>
  </si>
  <si>
    <t>K</t>
  </si>
  <si>
    <r>
      <t xml:space="preserve">x brake applications to bed-in the brake pads up to at least </t>
    </r>
    <r>
      <rPr>
        <b/>
        <sz val="10"/>
        <rFont val="Times New Roman"/>
        <family val="1"/>
      </rPr>
      <t>100%</t>
    </r>
    <r>
      <rPr>
        <sz val="10"/>
        <rFont val="Times New Roman"/>
        <family val="1"/>
      </rPr>
      <t xml:space="preserve"> contact area, projecting pad peaks must be removed. </t>
    </r>
    <r>
      <rPr>
        <sz val="10"/>
        <color indexed="10"/>
        <rFont val="Times New Roman"/>
        <family val="1"/>
      </rPr>
      <t>The incoming edges must be bedded in</t>
    </r>
    <r>
      <rPr>
        <sz val="10"/>
        <rFont val="Times New Roman"/>
        <family val="1"/>
      </rPr>
      <t>.
Weigh</t>
    </r>
    <r>
      <rPr>
        <sz val="10"/>
        <color indexed="10"/>
        <rFont val="Times New Roman"/>
        <family val="1"/>
      </rPr>
      <t>t</t>
    </r>
    <r>
      <rPr>
        <sz val="10"/>
        <rFont val="Times New Roman"/>
        <family val="1"/>
      </rPr>
      <t>ing</t>
    </r>
  </si>
  <si>
    <t>1c-5c</t>
  </si>
  <si>
    <t>1-50</t>
  </si>
  <si>
    <t>6c-10c</t>
  </si>
  <si>
    <t>11c-15c</t>
  </si>
  <si>
    <t>16c-20c</t>
  </si>
  <si>
    <t>21c-25c</t>
  </si>
  <si>
    <t>26c-30c</t>
  </si>
  <si>
    <t>31c-35c</t>
  </si>
  <si>
    <t>36c-40c</t>
  </si>
  <si>
    <t>41c-45c</t>
  </si>
  <si>
    <t>46c-50c</t>
  </si>
  <si>
    <r>
      <t xml:space="preserve">D, </t>
    </r>
    <r>
      <rPr>
        <sz val="10"/>
        <color indexed="10"/>
        <rFont val="Times New Roman"/>
        <family val="1"/>
      </rPr>
      <t>weighting</t>
    </r>
  </si>
  <si>
    <t xml:space="preserve">The braking Numbers 1c to 50c have to be performed. The results are not part of the evaluation. </t>
  </si>
  <si>
    <t>They are only for conditioning the brake blocks.</t>
  </si>
  <si>
    <t xml:space="preserve">(*) If the bench does not permit a mass per wheel to a degree of precision of 0.1 t, it is possible to increase or decrease the speed at which the brake application is initiated within a maximum 
tolerance of 12% in order to dissipate the same energy. </t>
  </si>
  <si>
    <t>Number of all dry tests performed (without wet and 5 dry Br)</t>
  </si>
  <si>
    <t>Total number of performed brakings (in general 166 for the dynamometers which has performed up to the the maximum speed of the program)</t>
  </si>
  <si>
    <t>LL-Block CoFren C952-1 801231</t>
  </si>
  <si>
    <t>K-Block Jurid 816M Kw 12/19 charge248</t>
  </si>
  <si>
    <t>Fehler in Auswertung Hinweis von Akebono ausprogrammiert</t>
  </si>
  <si>
    <t>V.2.42_E</t>
  </si>
  <si>
    <t>V.2.43_E</t>
  </si>
  <si>
    <t>Die ersten fünf Bremsungen zum trocknen der Beläge wurden aus der Bewertung heraus genommen</t>
  </si>
  <si>
    <t>Mediane 2019 für Belag / K und LL übernommen</t>
  </si>
  <si>
    <t xml:space="preserve">Fill in: </t>
  </si>
  <si>
    <t>V2.50</t>
  </si>
  <si>
    <t>Die Toleranzbänder eins, zwei und drei für K und LL waren nicht ok</t>
  </si>
  <si>
    <t>Im Tool von S.Golonka wurden immer Streubänder und Mediane komplett berechnet und in das tool übernommen.</t>
  </si>
  <si>
    <t>Bei dem Excel Tool von Herrn Oswald sind diese beiden Dinge in unterschiedlichen Tabellenblättern</t>
  </si>
  <si>
    <t>alten Streubänder.</t>
  </si>
  <si>
    <r>
      <t xml:space="preserve">das habe ich übersehen, sodaß die </t>
    </r>
    <r>
      <rPr>
        <b/>
        <sz val="10"/>
        <color rgb="FF00B050"/>
        <rFont val="Arial"/>
        <family val="2"/>
      </rPr>
      <t>neuen Targets in der Version 2.4.3</t>
    </r>
    <r>
      <rPr>
        <sz val="10"/>
        <rFont val="Arial"/>
        <family val="2"/>
      </rPr>
      <t xml:space="preserve"> waren, jedoch die</t>
    </r>
  </si>
  <si>
    <t>V 2.5_E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</si>
</sst>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* #,##0.00\ &quot;€&quot;_-;\-* #,##0.00\ &quot;€&quot;_-;_-* &quot;-&quot;??\ &quot;€&quot;_-;_-@_-"/>
    <numFmt numFmtId="164" formatCode="_-* #,##0.00\ _D_M_-;\-* #,##0.00\ _D_M_-;_-* &quot;-&quot;??\ _D_M_-;_-@_-"/>
    <numFmt numFmtId="165" formatCode="0.000"/>
    <numFmt numFmtId="166" formatCode="#,##0_ ;\-#,##0\ "/>
    <numFmt numFmtId="167" formatCode="0.0%"/>
    <numFmt numFmtId="168" formatCode="0.000_ ;\-0.000\ "/>
  </numFmts>
  <fonts count="7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DB Office"/>
      <family val="2"/>
    </font>
    <font>
      <sz val="10"/>
      <name val="DB Office"/>
      <family val="2"/>
    </font>
    <font>
      <sz val="10"/>
      <color indexed="10"/>
      <name val="DB Office"/>
      <family val="2"/>
    </font>
    <font>
      <b/>
      <sz val="10"/>
      <name val="DB Office"/>
      <family val="2"/>
    </font>
    <font>
      <b/>
      <sz val="10"/>
      <name val="Arial"/>
      <family val="2"/>
    </font>
    <font>
      <b/>
      <sz val="14"/>
      <name val="Arial"/>
      <family val="2"/>
    </font>
    <font>
      <b/>
      <sz val="16"/>
      <name val="DB Office"/>
      <family val="2"/>
    </font>
    <font>
      <sz val="10"/>
      <name val="Arial"/>
      <family val="2"/>
    </font>
    <font>
      <b/>
      <i/>
      <sz val="20"/>
      <name val="DB Office"/>
      <family val="2"/>
    </font>
    <font>
      <sz val="8"/>
      <name val="Arial"/>
      <family val="2"/>
    </font>
    <font>
      <sz val="9"/>
      <name val="Arial"/>
      <family val="2"/>
    </font>
    <font>
      <sz val="9"/>
      <color indexed="8"/>
      <name val="DB Office"/>
      <family val="2"/>
    </font>
    <font>
      <sz val="9"/>
      <color indexed="10"/>
      <name val="DB Office"/>
      <family val="2"/>
    </font>
    <font>
      <b/>
      <sz val="9"/>
      <color indexed="8"/>
      <name val="DB Office"/>
      <family val="2"/>
    </font>
    <font>
      <b/>
      <sz val="9"/>
      <color indexed="10"/>
      <name val="DB Office"/>
      <family val="2"/>
    </font>
    <font>
      <b/>
      <sz val="14"/>
      <color indexed="9"/>
      <name val="Arial"/>
      <family val="2"/>
    </font>
    <font>
      <b/>
      <sz val="10"/>
      <color indexed="9"/>
      <name val="Arial"/>
      <family val="2"/>
    </font>
    <font>
      <b/>
      <i/>
      <sz val="1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vertAlign val="subscript"/>
      <sz val="9"/>
      <name val="Arial"/>
      <family val="2"/>
    </font>
    <font>
      <sz val="9"/>
      <name val="DB Office"/>
      <family val="2"/>
    </font>
    <font>
      <sz val="10"/>
      <color indexed="9"/>
      <name val="Arial"/>
      <family val="2"/>
    </font>
    <font>
      <sz val="10"/>
      <color indexed="11"/>
      <name val="Arial"/>
      <family val="2"/>
    </font>
    <font>
      <b/>
      <sz val="12"/>
      <name val="DB Office"/>
      <family val="2"/>
    </font>
    <font>
      <b/>
      <i/>
      <sz val="14"/>
      <name val="DB Office"/>
      <family val="2"/>
    </font>
    <font>
      <sz val="8"/>
      <name val="DB Office"/>
      <family val="2"/>
    </font>
    <font>
      <sz val="10.199999999999999"/>
      <name val="DB Office"/>
      <family val="2"/>
    </font>
    <font>
      <b/>
      <sz val="14"/>
      <name val="DB Office"/>
      <family val="2"/>
    </font>
    <font>
      <b/>
      <sz val="10"/>
      <color indexed="10"/>
      <name val="DB Office"/>
      <family val="2"/>
    </font>
    <font>
      <sz val="10"/>
      <color indexed="8"/>
      <name val="DB Office"/>
      <family val="2"/>
    </font>
    <font>
      <sz val="10"/>
      <color indexed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b/>
      <sz val="14"/>
      <color indexed="17"/>
      <name val="Arial"/>
      <family val="2"/>
    </font>
    <font>
      <b/>
      <sz val="14"/>
      <color indexed="12"/>
      <name val="Arial"/>
      <family val="2"/>
    </font>
    <font>
      <b/>
      <sz val="14"/>
      <color indexed="63"/>
      <name val="Arial"/>
      <family val="2"/>
    </font>
    <font>
      <b/>
      <sz val="28"/>
      <name val="Arial"/>
      <family val="2"/>
    </font>
    <font>
      <sz val="10"/>
      <name val="Arial"/>
      <family val="2"/>
    </font>
    <font>
      <sz val="10"/>
      <name val="Arial"/>
      <family val="2"/>
      <charset val="238"/>
    </font>
    <font>
      <b/>
      <sz val="28"/>
      <name val="DB Office"/>
      <family val="2"/>
    </font>
    <font>
      <b/>
      <sz val="48"/>
      <name val="DB Office"/>
      <family val="2"/>
    </font>
    <font>
      <b/>
      <sz val="11"/>
      <name val="Arial"/>
      <family val="2"/>
    </font>
    <font>
      <b/>
      <sz val="11"/>
      <color indexed="9"/>
      <name val="Arial"/>
      <family val="2"/>
    </font>
    <font>
      <sz val="10.8"/>
      <name val="Calibri"/>
      <family val="2"/>
    </font>
    <font>
      <sz val="12"/>
      <name val="Times New Roman"/>
      <family val="1"/>
    </font>
    <font>
      <sz val="10"/>
      <name val="Times New Roman"/>
      <family val="1"/>
    </font>
    <font>
      <sz val="10"/>
      <color indexed="10"/>
      <name val="Times New Roman"/>
      <family val="1"/>
    </font>
    <font>
      <b/>
      <sz val="10"/>
      <name val="Times New Roman"/>
      <family val="1"/>
    </font>
    <font>
      <b/>
      <sz val="10"/>
      <color indexed="12"/>
      <name val="Times New Roman"/>
      <family val="1"/>
    </font>
    <font>
      <b/>
      <vertAlign val="subscript"/>
      <sz val="10"/>
      <name val="Times New Roman"/>
      <family val="1"/>
    </font>
    <font>
      <b/>
      <vertAlign val="superscript"/>
      <sz val="10"/>
      <name val="Times New Roman"/>
      <family val="1"/>
    </font>
    <font>
      <b/>
      <sz val="10"/>
      <name val="Symbol"/>
      <family val="1"/>
      <charset val="2"/>
    </font>
    <font>
      <sz val="9"/>
      <color indexed="8"/>
      <name val="Symbol"/>
      <family val="1"/>
      <charset val="2"/>
    </font>
    <font>
      <b/>
      <sz val="9"/>
      <color indexed="10"/>
      <name val="Arial"/>
      <family val="2"/>
    </font>
    <font>
      <b/>
      <sz val="9"/>
      <color indexed="8"/>
      <name val="Arial"/>
      <family val="2"/>
    </font>
    <font>
      <sz val="9"/>
      <color indexed="10"/>
      <name val="Arial"/>
      <family val="2"/>
    </font>
    <font>
      <sz val="9"/>
      <color indexed="8"/>
      <name val="Arial"/>
      <family val="2"/>
    </font>
    <font>
      <sz val="9"/>
      <color indexed="10"/>
      <name val="Wingdings"/>
      <charset val="2"/>
    </font>
    <font>
      <b/>
      <sz val="12"/>
      <color indexed="12"/>
      <name val="Times New Roman"/>
      <family val="1"/>
    </font>
    <font>
      <sz val="10"/>
      <color indexed="8"/>
      <name val="Times New Roman"/>
      <family val="1"/>
    </font>
    <font>
      <b/>
      <sz val="11"/>
      <color rgb="FFFFFFFF"/>
      <name val="Arial"/>
      <family val="2"/>
    </font>
    <font>
      <b/>
      <sz val="10"/>
      <color rgb="FFFF0000"/>
      <name val="Arial"/>
      <family val="2"/>
    </font>
    <font>
      <b/>
      <sz val="10"/>
      <color rgb="FF00B050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0"/>
        <bgColor indexed="9"/>
      </patternFill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9"/>
      </patternFill>
    </fill>
    <fill>
      <patternFill patternType="solid">
        <fgColor indexed="47"/>
        <bgColor indexed="9"/>
      </patternFill>
    </fill>
    <fill>
      <patternFill patternType="solid">
        <fgColor indexed="42"/>
        <bgColor indexed="9"/>
      </patternFill>
    </fill>
    <fill>
      <patternFill patternType="solid">
        <fgColor indexed="13"/>
        <bgColor indexed="9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</borders>
  <cellStyleXfs count="36">
    <xf numFmtId="0" fontId="0" fillId="0" borderId="0"/>
    <xf numFmtId="16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11" fillId="0" borderId="0"/>
    <xf numFmtId="44" fontId="4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4" fillId="0" borderId="0" applyFont="0" applyFill="0" applyBorder="0" applyAlignment="0" applyProtection="0"/>
    <xf numFmtId="0" fontId="3" fillId="0" borderId="29"/>
    <xf numFmtId="9" fontId="4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2" fillId="0" borderId="0"/>
    <xf numFmtId="0" fontId="3" fillId="0" borderId="0"/>
    <xf numFmtId="0" fontId="44" fillId="0" borderId="0"/>
    <xf numFmtId="0" fontId="45" fillId="0" borderId="0"/>
    <xf numFmtId="0" fontId="3" fillId="0" borderId="0"/>
    <xf numFmtId="0" fontId="44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1" fillId="0" borderId="0"/>
    <xf numFmtId="0" fontId="3" fillId="0" borderId="0"/>
  </cellStyleXfs>
  <cellXfs count="394">
    <xf numFmtId="0" fontId="0" fillId="0" borderId="0" xfId="0"/>
    <xf numFmtId="0" fontId="12" fillId="0" borderId="0" xfId="0" applyFont="1" applyBorder="1" applyAlignment="1" applyProtection="1">
      <alignment horizontal="center"/>
    </xf>
    <xf numFmtId="0" fontId="10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>
      <alignment horizontal="left"/>
    </xf>
    <xf numFmtId="0" fontId="18" fillId="0" borderId="0" xfId="0" applyFont="1" applyProtection="1"/>
    <xf numFmtId="0" fontId="16" fillId="0" borderId="0" xfId="0" applyFont="1" applyProtection="1"/>
    <xf numFmtId="0" fontId="0" fillId="0" borderId="0" xfId="0" applyProtection="1"/>
    <xf numFmtId="0" fontId="0" fillId="0" borderId="0" xfId="0" applyAlignment="1" applyProtection="1">
      <alignment horizontal="center"/>
    </xf>
    <xf numFmtId="0" fontId="11" fillId="5" borderId="2" xfId="0" applyFont="1" applyFill="1" applyBorder="1" applyAlignment="1" applyProtection="1">
      <alignment horizontal="center"/>
      <protection locked="0"/>
    </xf>
    <xf numFmtId="0" fontId="38" fillId="5" borderId="3" xfId="0" applyFont="1" applyFill="1" applyBorder="1" applyAlignment="1" applyProtection="1">
      <alignment vertical="center"/>
      <protection locked="0"/>
    </xf>
    <xf numFmtId="0" fontId="0" fillId="5" borderId="4" xfId="0" applyFill="1" applyBorder="1" applyProtection="1">
      <protection locked="0"/>
    </xf>
    <xf numFmtId="0" fontId="8" fillId="5" borderId="5" xfId="0" applyFont="1" applyFill="1" applyBorder="1" applyAlignment="1" applyProtection="1">
      <alignment vertical="center"/>
      <protection locked="0"/>
    </xf>
    <xf numFmtId="0" fontId="8" fillId="5" borderId="6" xfId="0" applyFont="1" applyFill="1" applyBorder="1" applyAlignment="1" applyProtection="1">
      <alignment horizontal="center"/>
      <protection locked="0"/>
    </xf>
    <xf numFmtId="0" fontId="5" fillId="0" borderId="0" xfId="0" applyFont="1" applyBorder="1" applyProtection="1"/>
    <xf numFmtId="0" fontId="5" fillId="0" borderId="0" xfId="0" applyFont="1" applyBorder="1" applyAlignment="1" applyProtection="1">
      <alignment horizontal="left"/>
    </xf>
    <xf numFmtId="0" fontId="31" fillId="0" borderId="0" xfId="0" applyFont="1" applyBorder="1" applyProtection="1"/>
    <xf numFmtId="165" fontId="5" fillId="0" borderId="0" xfId="0" applyNumberFormat="1" applyFont="1" applyBorder="1" applyAlignment="1" applyProtection="1">
      <alignment horizontal="right"/>
    </xf>
    <xf numFmtId="0" fontId="5" fillId="0" borderId="0" xfId="0" applyFont="1" applyFill="1" applyBorder="1" applyProtection="1"/>
    <xf numFmtId="165" fontId="5" fillId="0" borderId="0" xfId="0" applyNumberFormat="1" applyFont="1" applyFill="1" applyBorder="1" applyProtection="1"/>
    <xf numFmtId="0" fontId="10" fillId="0" borderId="0" xfId="0" applyFont="1" applyBorder="1" applyAlignment="1" applyProtection="1">
      <alignment horizontal="right"/>
    </xf>
    <xf numFmtId="165" fontId="10" fillId="0" borderId="0" xfId="0" applyNumberFormat="1" applyFont="1" applyBorder="1" applyAlignment="1" applyProtection="1">
      <alignment horizontal="right"/>
    </xf>
    <xf numFmtId="0" fontId="10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right"/>
    </xf>
    <xf numFmtId="165" fontId="10" fillId="0" borderId="0" xfId="0" applyNumberFormat="1" applyFont="1" applyFill="1" applyBorder="1" applyAlignment="1" applyProtection="1">
      <alignment horizontal="right"/>
    </xf>
    <xf numFmtId="0" fontId="4" fillId="0" borderId="0" xfId="0" applyFont="1" applyFill="1" applyBorder="1" applyAlignment="1" applyProtection="1">
      <alignment horizontal="center"/>
    </xf>
    <xf numFmtId="0" fontId="31" fillId="0" borderId="0" xfId="0" applyFont="1" applyFill="1" applyBorder="1" applyProtection="1"/>
    <xf numFmtId="165" fontId="4" fillId="0" borderId="0" xfId="0" applyNumberFormat="1" applyFont="1" applyFill="1" applyBorder="1" applyAlignment="1" applyProtection="1">
      <alignment horizontal="center"/>
    </xf>
    <xf numFmtId="1" fontId="5" fillId="0" borderId="0" xfId="0" applyNumberFormat="1" applyFont="1" applyFill="1" applyBorder="1" applyAlignment="1" applyProtection="1">
      <alignment horizontal="right"/>
    </xf>
    <xf numFmtId="0" fontId="32" fillId="0" borderId="0" xfId="0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center"/>
    </xf>
    <xf numFmtId="0" fontId="31" fillId="0" borderId="0" xfId="0" applyFont="1" applyFill="1" applyProtection="1"/>
    <xf numFmtId="0" fontId="4" fillId="0" borderId="0" xfId="0" applyFont="1" applyFill="1" applyAlignment="1" applyProtection="1">
      <alignment horizontal="center"/>
    </xf>
    <xf numFmtId="0" fontId="4" fillId="6" borderId="1" xfId="0" applyFont="1" applyFill="1" applyBorder="1" applyAlignment="1" applyProtection="1">
      <alignment horizontal="center" textRotation="90"/>
    </xf>
    <xf numFmtId="0" fontId="31" fillId="3" borderId="1" xfId="0" applyFont="1" applyFill="1" applyBorder="1" applyProtection="1"/>
    <xf numFmtId="0" fontId="4" fillId="6" borderId="0" xfId="0" applyFont="1" applyFill="1" applyBorder="1" applyAlignment="1" applyProtection="1">
      <alignment horizontal="center" textRotation="90"/>
    </xf>
    <xf numFmtId="0" fontId="4" fillId="0" borderId="0" xfId="0" applyFont="1" applyFill="1" applyBorder="1" applyAlignment="1" applyProtection="1">
      <alignment horizontal="center" textRotation="90"/>
    </xf>
    <xf numFmtId="49" fontId="4" fillId="0" borderId="0" xfId="0" applyNumberFormat="1" applyFont="1" applyFill="1" applyBorder="1" applyAlignment="1" applyProtection="1">
      <alignment horizontal="right" textRotation="90"/>
    </xf>
    <xf numFmtId="165" fontId="4" fillId="0" borderId="0" xfId="0" applyNumberFormat="1" applyFont="1" applyFill="1" applyBorder="1" applyAlignment="1" applyProtection="1">
      <alignment horizontal="right" textRotation="90"/>
    </xf>
    <xf numFmtId="0" fontId="5" fillId="6" borderId="1" xfId="0" applyFont="1" applyFill="1" applyBorder="1" applyAlignment="1" applyProtection="1">
      <alignment horizontal="center"/>
    </xf>
    <xf numFmtId="0" fontId="5" fillId="6" borderId="1" xfId="0" applyFont="1" applyFill="1" applyBorder="1" applyAlignment="1" applyProtection="1">
      <alignment horizontal="left"/>
    </xf>
    <xf numFmtId="44" fontId="5" fillId="6" borderId="1" xfId="2" applyFont="1" applyFill="1" applyBorder="1" applyAlignment="1" applyProtection="1">
      <alignment horizontal="left"/>
    </xf>
    <xf numFmtId="0" fontId="5" fillId="0" borderId="0" xfId="0" applyFont="1" applyFill="1" applyBorder="1" applyAlignment="1" applyProtection="1">
      <alignment horizontal="center"/>
    </xf>
    <xf numFmtId="165" fontId="28" fillId="0" borderId="0" xfId="0" applyNumberFormat="1" applyFont="1" applyFill="1" applyBorder="1" applyProtection="1"/>
    <xf numFmtId="0" fontId="5" fillId="0" borderId="0" xfId="0" applyFont="1" applyFill="1" applyBorder="1" applyAlignment="1" applyProtection="1">
      <alignment horizontal="left"/>
    </xf>
    <xf numFmtId="165" fontId="30" fillId="0" borderId="0" xfId="0" applyNumberFormat="1" applyFont="1" applyFill="1" applyBorder="1" applyAlignment="1" applyProtection="1">
      <alignment horizontal="center"/>
    </xf>
    <xf numFmtId="1" fontId="5" fillId="6" borderId="1" xfId="0" applyNumberFormat="1" applyFont="1" applyFill="1" applyBorder="1" applyAlignment="1" applyProtection="1">
      <alignment horizontal="center"/>
    </xf>
    <xf numFmtId="2" fontId="5" fillId="6" borderId="1" xfId="0" applyNumberFormat="1" applyFont="1" applyFill="1" applyBorder="1" applyAlignment="1" applyProtection="1">
      <alignment horizontal="center"/>
    </xf>
    <xf numFmtId="0" fontId="5" fillId="6" borderId="0" xfId="0" applyFont="1" applyFill="1" applyBorder="1" applyAlignment="1" applyProtection="1">
      <alignment horizontal="center"/>
    </xf>
    <xf numFmtId="165" fontId="33" fillId="0" borderId="0" xfId="0" applyNumberFormat="1" applyFont="1" applyFill="1" applyBorder="1" applyProtection="1"/>
    <xf numFmtId="2" fontId="5" fillId="0" borderId="0" xfId="0" applyNumberFormat="1" applyFont="1" applyFill="1" applyBorder="1" applyAlignment="1" applyProtection="1">
      <alignment horizontal="center"/>
    </xf>
    <xf numFmtId="165" fontId="5" fillId="0" borderId="0" xfId="0" applyNumberFormat="1" applyFont="1" applyFill="1" applyBorder="1" applyAlignment="1" applyProtection="1">
      <alignment horizontal="right"/>
    </xf>
    <xf numFmtId="0" fontId="25" fillId="0" borderId="0" xfId="0" applyFont="1" applyProtection="1"/>
    <xf numFmtId="165" fontId="30" fillId="0" borderId="0" xfId="0" applyNumberFormat="1" applyFont="1" applyFill="1" applyBorder="1" applyAlignment="1" applyProtection="1">
      <alignment horizontal="left"/>
    </xf>
    <xf numFmtId="166" fontId="5" fillId="6" borderId="1" xfId="1" applyNumberFormat="1" applyFont="1" applyFill="1" applyBorder="1" applyAlignment="1" applyProtection="1">
      <alignment horizontal="center"/>
    </xf>
    <xf numFmtId="1" fontId="5" fillId="6" borderId="1" xfId="1" applyNumberFormat="1" applyFont="1" applyFill="1" applyBorder="1" applyAlignment="1" applyProtection="1">
      <alignment horizontal="center"/>
    </xf>
    <xf numFmtId="164" fontId="5" fillId="0" borderId="0" xfId="1" applyFont="1" applyFill="1" applyBorder="1" applyAlignment="1" applyProtection="1"/>
    <xf numFmtId="9" fontId="5" fillId="0" borderId="0" xfId="3" applyFont="1" applyFill="1" applyBorder="1" applyAlignment="1" applyProtection="1">
      <alignment horizontal="center"/>
    </xf>
    <xf numFmtId="2" fontId="29" fillId="0" borderId="0" xfId="0" applyNumberFormat="1" applyFont="1" applyFill="1" applyBorder="1" applyAlignment="1" applyProtection="1">
      <alignment horizontal="left"/>
    </xf>
    <xf numFmtId="0" fontId="5" fillId="0" borderId="0" xfId="0" applyFont="1" applyProtection="1"/>
    <xf numFmtId="2" fontId="4" fillId="0" borderId="0" xfId="0" applyNumberFormat="1" applyFont="1" applyFill="1" applyBorder="1" applyAlignment="1" applyProtection="1">
      <alignment horizontal="center"/>
    </xf>
    <xf numFmtId="0" fontId="5" fillId="0" borderId="0" xfId="0" quotePrefix="1" applyFont="1" applyFill="1" applyBorder="1" applyAlignment="1" applyProtection="1">
      <alignment horizontal="center"/>
    </xf>
    <xf numFmtId="0" fontId="5" fillId="7" borderId="1" xfId="0" applyFont="1" applyFill="1" applyBorder="1" applyAlignment="1" applyProtection="1">
      <alignment horizontal="center"/>
    </xf>
    <xf numFmtId="1" fontId="5" fillId="7" borderId="1" xfId="0" applyNumberFormat="1" applyFont="1" applyFill="1" applyBorder="1" applyAlignment="1" applyProtection="1">
      <alignment horizontal="center"/>
    </xf>
    <xf numFmtId="0" fontId="31" fillId="8" borderId="1" xfId="0" applyFont="1" applyFill="1" applyBorder="1" applyProtection="1"/>
    <xf numFmtId="2" fontId="5" fillId="7" borderId="1" xfId="0" applyNumberFormat="1" applyFont="1" applyFill="1" applyBorder="1" applyAlignment="1" applyProtection="1">
      <alignment horizontal="center"/>
    </xf>
    <xf numFmtId="0" fontId="4" fillId="9" borderId="8" xfId="0" applyFont="1" applyFill="1" applyBorder="1" applyAlignment="1" applyProtection="1">
      <alignment horizontal="center"/>
    </xf>
    <xf numFmtId="9" fontId="5" fillId="9" borderId="9" xfId="3" applyFont="1" applyFill="1" applyBorder="1" applyAlignment="1" applyProtection="1">
      <alignment horizontal="center"/>
    </xf>
    <xf numFmtId="167" fontId="4" fillId="9" borderId="2" xfId="0" applyNumberFormat="1" applyFont="1" applyFill="1" applyBorder="1" applyAlignment="1" applyProtection="1">
      <alignment horizontal="center"/>
    </xf>
    <xf numFmtId="1" fontId="5" fillId="0" borderId="0" xfId="0" applyNumberFormat="1" applyFont="1" applyFill="1" applyBorder="1" applyAlignment="1" applyProtection="1">
      <alignment horizontal="center"/>
    </xf>
    <xf numFmtId="167" fontId="5" fillId="0" borderId="0" xfId="3" applyNumberFormat="1" applyFont="1" applyFill="1" applyBorder="1" applyAlignment="1" applyProtection="1">
      <alignment horizontal="center"/>
    </xf>
    <xf numFmtId="167" fontId="5" fillId="0" borderId="0" xfId="0" applyNumberFormat="1" applyFont="1" applyFill="1" applyBorder="1" applyAlignment="1" applyProtection="1">
      <alignment horizontal="center"/>
    </xf>
    <xf numFmtId="0" fontId="5" fillId="9" borderId="11" xfId="0" applyFont="1" applyFill="1" applyBorder="1" applyAlignment="1" applyProtection="1">
      <alignment horizontal="center"/>
    </xf>
    <xf numFmtId="9" fontId="5" fillId="9" borderId="7" xfId="3" applyFont="1" applyFill="1" applyBorder="1" applyAlignment="1" applyProtection="1">
      <alignment horizontal="center"/>
    </xf>
    <xf numFmtId="167" fontId="4" fillId="9" borderId="12" xfId="0" applyNumberFormat="1" applyFont="1" applyFill="1" applyBorder="1" applyAlignment="1" applyProtection="1">
      <alignment horizontal="center"/>
    </xf>
    <xf numFmtId="165" fontId="30" fillId="9" borderId="7" xfId="0" applyNumberFormat="1" applyFont="1" applyFill="1" applyBorder="1" applyAlignment="1" applyProtection="1">
      <alignment horizontal="center"/>
    </xf>
    <xf numFmtId="165" fontId="5" fillId="9" borderId="0" xfId="0" applyNumberFormat="1" applyFont="1" applyFill="1" applyBorder="1" applyAlignment="1" applyProtection="1">
      <alignment horizontal="center"/>
    </xf>
    <xf numFmtId="0" fontId="5" fillId="9" borderId="0" xfId="0" applyFont="1" applyFill="1" applyBorder="1" applyAlignment="1" applyProtection="1">
      <alignment horizontal="center"/>
    </xf>
    <xf numFmtId="165" fontId="5" fillId="9" borderId="12" xfId="0" applyNumberFormat="1" applyFont="1" applyFill="1" applyBorder="1" applyAlignment="1" applyProtection="1">
      <alignment horizontal="center"/>
    </xf>
    <xf numFmtId="165" fontId="5" fillId="0" borderId="0" xfId="0" applyNumberFormat="1" applyFont="1" applyFill="1" applyBorder="1" applyAlignment="1" applyProtection="1">
      <alignment horizontal="center"/>
    </xf>
    <xf numFmtId="0" fontId="31" fillId="9" borderId="7" xfId="0" applyFont="1" applyFill="1" applyBorder="1" applyProtection="1"/>
    <xf numFmtId="0" fontId="5" fillId="9" borderId="12" xfId="0" applyFont="1" applyFill="1" applyBorder="1" applyAlignment="1" applyProtection="1">
      <alignment horizontal="center"/>
    </xf>
    <xf numFmtId="0" fontId="5" fillId="9" borderId="13" xfId="0" applyFont="1" applyFill="1" applyBorder="1" applyAlignment="1" applyProtection="1">
      <alignment horizontal="center"/>
    </xf>
    <xf numFmtId="0" fontId="31" fillId="9" borderId="14" xfId="0" applyFont="1" applyFill="1" applyBorder="1" applyProtection="1"/>
    <xf numFmtId="2" fontId="5" fillId="9" borderId="15" xfId="0" applyNumberFormat="1" applyFont="1" applyFill="1" applyBorder="1" applyAlignment="1" applyProtection="1">
      <alignment horizontal="center"/>
    </xf>
    <xf numFmtId="0" fontId="5" fillId="9" borderId="15" xfId="0" applyFont="1" applyFill="1" applyBorder="1" applyAlignment="1" applyProtection="1">
      <alignment horizontal="center"/>
    </xf>
    <xf numFmtId="9" fontId="5" fillId="9" borderId="15" xfId="0" applyNumberFormat="1" applyFont="1" applyFill="1" applyBorder="1" applyAlignment="1" applyProtection="1">
      <alignment horizontal="center"/>
    </xf>
    <xf numFmtId="0" fontId="5" fillId="9" borderId="16" xfId="0" applyFont="1" applyFill="1" applyBorder="1" applyAlignment="1" applyProtection="1">
      <alignment horizontal="center"/>
    </xf>
    <xf numFmtId="0" fontId="4" fillId="10" borderId="8" xfId="0" applyFont="1" applyFill="1" applyBorder="1" applyAlignment="1" applyProtection="1">
      <alignment horizontal="center"/>
    </xf>
    <xf numFmtId="0" fontId="31" fillId="10" borderId="9" xfId="0" applyFont="1" applyFill="1" applyBorder="1" applyProtection="1"/>
    <xf numFmtId="167" fontId="4" fillId="10" borderId="2" xfId="0" applyNumberFormat="1" applyFont="1" applyFill="1" applyBorder="1" applyAlignment="1" applyProtection="1">
      <alignment horizontal="center"/>
    </xf>
    <xf numFmtId="0" fontId="5" fillId="10" borderId="11" xfId="0" applyFont="1" applyFill="1" applyBorder="1" applyAlignment="1" applyProtection="1">
      <alignment horizontal="center"/>
    </xf>
    <xf numFmtId="0" fontId="31" fillId="10" borderId="7" xfId="0" applyFont="1" applyFill="1" applyBorder="1" applyProtection="1"/>
    <xf numFmtId="167" fontId="4" fillId="10" borderId="12" xfId="0" applyNumberFormat="1" applyFont="1" applyFill="1" applyBorder="1" applyAlignment="1" applyProtection="1">
      <alignment horizontal="center"/>
    </xf>
    <xf numFmtId="165" fontId="30" fillId="10" borderId="7" xfId="0" applyNumberFormat="1" applyFont="1" applyFill="1" applyBorder="1" applyAlignment="1" applyProtection="1">
      <alignment horizontal="center"/>
    </xf>
    <xf numFmtId="165" fontId="5" fillId="10" borderId="0" xfId="0" applyNumberFormat="1" applyFont="1" applyFill="1" applyBorder="1" applyAlignment="1" applyProtection="1">
      <alignment horizontal="center"/>
    </xf>
    <xf numFmtId="0" fontId="5" fillId="10" borderId="0" xfId="0" applyFont="1" applyFill="1" applyBorder="1" applyAlignment="1" applyProtection="1">
      <alignment horizontal="center"/>
    </xf>
    <xf numFmtId="0" fontId="5" fillId="10" borderId="12" xfId="0" applyFont="1" applyFill="1" applyBorder="1" applyAlignment="1" applyProtection="1">
      <alignment horizontal="center"/>
    </xf>
    <xf numFmtId="2" fontId="5" fillId="10" borderId="0" xfId="0" applyNumberFormat="1" applyFont="1" applyFill="1" applyBorder="1" applyAlignment="1" applyProtection="1">
      <alignment horizontal="center"/>
    </xf>
    <xf numFmtId="0" fontId="5" fillId="10" borderId="13" xfId="0" applyFont="1" applyFill="1" applyBorder="1" applyAlignment="1" applyProtection="1">
      <alignment horizontal="center"/>
    </xf>
    <xf numFmtId="0" fontId="31" fillId="10" borderId="14" xfId="0" applyFont="1" applyFill="1" applyBorder="1" applyProtection="1"/>
    <xf numFmtId="2" fontId="5" fillId="10" borderId="15" xfId="0" applyNumberFormat="1" applyFont="1" applyFill="1" applyBorder="1" applyAlignment="1" applyProtection="1">
      <alignment horizontal="center"/>
    </xf>
    <xf numFmtId="0" fontId="5" fillId="10" borderId="15" xfId="0" applyFont="1" applyFill="1" applyBorder="1" applyAlignment="1" applyProtection="1">
      <alignment horizontal="center"/>
    </xf>
    <xf numFmtId="9" fontId="5" fillId="10" borderId="15" xfId="0" applyNumberFormat="1" applyFont="1" applyFill="1" applyBorder="1" applyAlignment="1" applyProtection="1">
      <alignment horizontal="center"/>
    </xf>
    <xf numFmtId="0" fontId="5" fillId="10" borderId="16" xfId="0" applyFont="1" applyFill="1" applyBorder="1" applyAlignment="1" applyProtection="1">
      <alignment horizontal="center"/>
    </xf>
    <xf numFmtId="9" fontId="5" fillId="0" borderId="0" xfId="0" applyNumberFormat="1" applyFont="1" applyFill="1" applyBorder="1" applyAlignment="1" applyProtection="1">
      <alignment horizontal="center"/>
    </xf>
    <xf numFmtId="0" fontId="31" fillId="0" borderId="0" xfId="0" applyFont="1" applyFill="1" applyBorder="1" applyAlignment="1" applyProtection="1">
      <alignment horizontal="left"/>
    </xf>
    <xf numFmtId="1" fontId="5" fillId="6" borderId="1" xfId="0" applyNumberFormat="1" applyFont="1" applyFill="1" applyBorder="1" applyAlignment="1" applyProtection="1">
      <alignment horizontal="left"/>
    </xf>
    <xf numFmtId="0" fontId="31" fillId="6" borderId="1" xfId="0" applyFont="1" applyFill="1" applyBorder="1" applyProtection="1"/>
    <xf numFmtId="0" fontId="31" fillId="3" borderId="1" xfId="0" applyFont="1" applyFill="1" applyBorder="1" applyAlignment="1" applyProtection="1">
      <alignment horizontal="center"/>
    </xf>
    <xf numFmtId="0" fontId="5" fillId="0" borderId="0" xfId="0" applyFont="1" applyAlignment="1" applyProtection="1">
      <alignment horizontal="left"/>
    </xf>
    <xf numFmtId="0" fontId="31" fillId="0" borderId="0" xfId="0" applyFont="1" applyProtection="1"/>
    <xf numFmtId="165" fontId="5" fillId="0" borderId="0" xfId="0" applyNumberFormat="1" applyFont="1" applyAlignment="1" applyProtection="1">
      <alignment horizontal="center"/>
    </xf>
    <xf numFmtId="165" fontId="5" fillId="0" borderId="0" xfId="0" applyNumberFormat="1" applyFont="1" applyAlignment="1" applyProtection="1">
      <alignment horizontal="right"/>
    </xf>
    <xf numFmtId="0" fontId="5" fillId="0" borderId="0" xfId="0" applyFont="1" applyFill="1" applyProtection="1"/>
    <xf numFmtId="165" fontId="6" fillId="0" borderId="0" xfId="0" applyNumberFormat="1" applyFont="1" applyAlignment="1" applyProtection="1">
      <alignment horizontal="right"/>
    </xf>
    <xf numFmtId="0" fontId="9" fillId="0" borderId="0" xfId="0" applyFont="1" applyAlignment="1" applyProtection="1">
      <alignment horizontal="left"/>
    </xf>
    <xf numFmtId="0" fontId="9" fillId="0" borderId="0" xfId="0" applyFont="1" applyProtection="1"/>
    <xf numFmtId="0" fontId="27" fillId="0" borderId="0" xfId="0" applyFont="1" applyProtection="1"/>
    <xf numFmtId="0" fontId="19" fillId="11" borderId="9" xfId="0" applyFont="1" applyFill="1" applyBorder="1" applyProtection="1"/>
    <xf numFmtId="0" fontId="20" fillId="11" borderId="10" xfId="0" applyFont="1" applyFill="1" applyBorder="1" applyProtection="1"/>
    <xf numFmtId="0" fontId="20" fillId="11" borderId="17" xfId="0" applyFont="1" applyFill="1" applyBorder="1" applyAlignment="1" applyProtection="1">
      <alignment horizontal="center"/>
    </xf>
    <xf numFmtId="0" fontId="8" fillId="0" borderId="0" xfId="0" applyFont="1" applyFill="1" applyBorder="1" applyAlignment="1" applyProtection="1">
      <alignment horizontal="center"/>
    </xf>
    <xf numFmtId="49" fontId="4" fillId="6" borderId="9" xfId="0" applyNumberFormat="1" applyFont="1" applyFill="1" applyBorder="1" applyAlignment="1" applyProtection="1">
      <alignment horizontal="center"/>
    </xf>
    <xf numFmtId="49" fontId="5" fillId="6" borderId="10" xfId="0" applyNumberFormat="1" applyFont="1" applyFill="1" applyBorder="1" applyAlignment="1" applyProtection="1">
      <alignment horizontal="center"/>
    </xf>
    <xf numFmtId="0" fontId="5" fillId="6" borderId="17" xfId="0" applyFont="1" applyFill="1" applyBorder="1" applyAlignment="1" applyProtection="1">
      <alignment horizontal="center"/>
    </xf>
    <xf numFmtId="0" fontId="0" fillId="0" borderId="0" xfId="0" applyFill="1" applyBorder="1" applyAlignment="1" applyProtection="1">
      <alignment horizontal="center"/>
    </xf>
    <xf numFmtId="49" fontId="4" fillId="0" borderId="14" xfId="0" applyNumberFormat="1" applyFont="1" applyFill="1" applyBorder="1" applyAlignment="1" applyProtection="1">
      <alignment horizontal="center"/>
    </xf>
    <xf numFmtId="49" fontId="4" fillId="0" borderId="15" xfId="0" applyNumberFormat="1" applyFont="1" applyFill="1" applyBorder="1" applyAlignment="1" applyProtection="1">
      <alignment horizontal="center"/>
    </xf>
    <xf numFmtId="167" fontId="4" fillId="0" borderId="6" xfId="0" applyNumberFormat="1" applyFont="1" applyFill="1" applyBorder="1" applyAlignment="1" applyProtection="1">
      <alignment horizontal="center"/>
    </xf>
    <xf numFmtId="49" fontId="6" fillId="6" borderId="10" xfId="0" applyNumberFormat="1" applyFont="1" applyFill="1" applyBorder="1" applyAlignment="1" applyProtection="1">
      <alignment horizontal="center"/>
    </xf>
    <xf numFmtId="49" fontId="7" fillId="6" borderId="9" xfId="0" applyNumberFormat="1" applyFont="1" applyFill="1" applyBorder="1" applyAlignment="1" applyProtection="1">
      <alignment horizontal="center"/>
    </xf>
    <xf numFmtId="49" fontId="7" fillId="6" borderId="0" xfId="0" applyNumberFormat="1" applyFont="1" applyFill="1" applyBorder="1" applyAlignment="1" applyProtection="1">
      <alignment horizontal="center"/>
    </xf>
    <xf numFmtId="1" fontId="4" fillId="4" borderId="6" xfId="0" applyNumberFormat="1" applyFont="1" applyFill="1" applyBorder="1" applyAlignment="1" applyProtection="1">
      <alignment horizontal="center"/>
    </xf>
    <xf numFmtId="1" fontId="5" fillId="0" borderId="0" xfId="0" applyNumberFormat="1" applyFont="1" applyFill="1" applyBorder="1" applyAlignment="1" applyProtection="1">
      <alignment horizontal="left"/>
    </xf>
    <xf numFmtId="49" fontId="5" fillId="0" borderId="0" xfId="0" applyNumberFormat="1" applyFont="1" applyFill="1" applyBorder="1" applyAlignment="1" applyProtection="1">
      <alignment horizontal="center"/>
    </xf>
    <xf numFmtId="49" fontId="4" fillId="6" borderId="3" xfId="0" applyNumberFormat="1" applyFont="1" applyFill="1" applyBorder="1" applyAlignment="1" applyProtection="1">
      <alignment horizontal="center"/>
    </xf>
    <xf numFmtId="49" fontId="4" fillId="6" borderId="4" xfId="0" applyNumberFormat="1" applyFont="1" applyFill="1" applyBorder="1" applyAlignment="1" applyProtection="1">
      <alignment horizontal="center"/>
    </xf>
    <xf numFmtId="167" fontId="4" fillId="0" borderId="0" xfId="0" applyNumberFormat="1" applyFont="1" applyFill="1" applyBorder="1" applyAlignment="1" applyProtection="1">
      <alignment horizontal="center"/>
    </xf>
    <xf numFmtId="0" fontId="36" fillId="0" borderId="0" xfId="0" applyFont="1" applyFill="1" applyBorder="1" applyAlignment="1" applyProtection="1">
      <alignment horizontal="center"/>
    </xf>
    <xf numFmtId="0" fontId="36" fillId="0" borderId="0" xfId="0" applyFont="1" applyFill="1" applyProtection="1"/>
    <xf numFmtId="49" fontId="4" fillId="0" borderId="9" xfId="0" applyNumberFormat="1" applyFont="1" applyFill="1" applyBorder="1" applyAlignment="1" applyProtection="1">
      <alignment horizontal="center"/>
    </xf>
    <xf numFmtId="49" fontId="4" fillId="0" borderId="10" xfId="0" applyNumberFormat="1" applyFont="1" applyFill="1" applyBorder="1" applyAlignment="1" applyProtection="1">
      <alignment horizontal="center"/>
    </xf>
    <xf numFmtId="0" fontId="8" fillId="0" borderId="2" xfId="0" applyFont="1" applyFill="1" applyBorder="1" applyAlignment="1" applyProtection="1">
      <alignment horizontal="center"/>
    </xf>
    <xf numFmtId="0" fontId="0" fillId="0" borderId="0" xfId="0" applyFill="1" applyProtection="1"/>
    <xf numFmtId="0" fontId="8" fillId="7" borderId="9" xfId="0" applyFont="1" applyFill="1" applyBorder="1" applyProtection="1"/>
    <xf numFmtId="0" fontId="0" fillId="7" borderId="10" xfId="0" applyFill="1" applyBorder="1" applyProtection="1"/>
    <xf numFmtId="0" fontId="8" fillId="7" borderId="2" xfId="0" applyFont="1" applyFill="1" applyBorder="1" applyAlignment="1" applyProtection="1">
      <alignment horizontal="center"/>
    </xf>
    <xf numFmtId="0" fontId="8" fillId="7" borderId="18" xfId="0" applyFont="1" applyFill="1" applyBorder="1" applyAlignment="1" applyProtection="1">
      <alignment horizontal="center"/>
    </xf>
    <xf numFmtId="0" fontId="14" fillId="12" borderId="19" xfId="0" quotePrefix="1" applyFont="1" applyFill="1" applyBorder="1" applyAlignment="1" applyProtection="1">
      <alignment horizontal="right"/>
    </xf>
    <xf numFmtId="49" fontId="25" fillId="12" borderId="20" xfId="0" quotePrefix="1" applyNumberFormat="1" applyFont="1" applyFill="1" applyBorder="1" applyAlignment="1" applyProtection="1">
      <alignment horizontal="center"/>
    </xf>
    <xf numFmtId="167" fontId="8" fillId="6" borderId="21" xfId="0" applyNumberFormat="1" applyFont="1" applyFill="1" applyBorder="1" applyAlignment="1" applyProtection="1">
      <alignment horizontal="center"/>
    </xf>
    <xf numFmtId="1" fontId="26" fillId="0" borderId="0" xfId="0" applyNumberFormat="1" applyFont="1" applyFill="1" applyBorder="1" applyAlignment="1" applyProtection="1">
      <alignment horizontal="center"/>
    </xf>
    <xf numFmtId="167" fontId="8" fillId="12" borderId="22" xfId="0" applyNumberFormat="1" applyFont="1" applyFill="1" applyBorder="1" applyAlignment="1" applyProtection="1">
      <alignment horizontal="center"/>
    </xf>
    <xf numFmtId="0" fontId="35" fillId="0" borderId="0" xfId="0" applyFont="1" applyFill="1" applyBorder="1" applyAlignment="1" applyProtection="1">
      <alignment horizontal="center"/>
    </xf>
    <xf numFmtId="0" fontId="14" fillId="12" borderId="23" xfId="0" quotePrefix="1" applyFont="1" applyFill="1" applyBorder="1" applyAlignment="1" applyProtection="1">
      <alignment horizontal="right"/>
    </xf>
    <xf numFmtId="49" fontId="25" fillId="12" borderId="24" xfId="0" quotePrefix="1" applyNumberFormat="1" applyFont="1" applyFill="1" applyBorder="1" applyAlignment="1" applyProtection="1">
      <alignment horizontal="center"/>
    </xf>
    <xf numFmtId="167" fontId="8" fillId="6" borderId="25" xfId="0" applyNumberFormat="1" applyFont="1" applyFill="1" applyBorder="1" applyAlignment="1" applyProtection="1">
      <alignment horizontal="center"/>
    </xf>
    <xf numFmtId="167" fontId="8" fillId="12" borderId="26" xfId="0" applyNumberFormat="1" applyFont="1" applyFill="1" applyBorder="1" applyAlignment="1" applyProtection="1">
      <alignment horizontal="center"/>
    </xf>
    <xf numFmtId="0" fontId="14" fillId="10" borderId="19" xfId="0" quotePrefix="1" applyFont="1" applyFill="1" applyBorder="1" applyAlignment="1" applyProtection="1">
      <alignment horizontal="right"/>
    </xf>
    <xf numFmtId="49" fontId="25" fillId="10" borderId="20" xfId="0" quotePrefix="1" applyNumberFormat="1" applyFont="1" applyFill="1" applyBorder="1" applyAlignment="1" applyProtection="1">
      <alignment horizontal="center"/>
    </xf>
    <xf numFmtId="0" fontId="14" fillId="10" borderId="23" xfId="0" quotePrefix="1" applyFont="1" applyFill="1" applyBorder="1" applyAlignment="1" applyProtection="1">
      <alignment horizontal="right"/>
    </xf>
    <xf numFmtId="49" fontId="25" fillId="10" borderId="24" xfId="0" quotePrefix="1" applyNumberFormat="1" applyFont="1" applyFill="1" applyBorder="1" applyAlignment="1" applyProtection="1">
      <alignment horizontal="center"/>
    </xf>
    <xf numFmtId="0" fontId="35" fillId="0" borderId="0" xfId="0" applyFont="1" applyFill="1" applyProtection="1"/>
    <xf numFmtId="0" fontId="3" fillId="0" borderId="0" xfId="0" applyFont="1" applyFill="1" applyBorder="1" applyAlignment="1" applyProtection="1">
      <alignment horizontal="center"/>
    </xf>
    <xf numFmtId="0" fontId="3" fillId="0" borderId="0" xfId="0" applyFont="1" applyFill="1" applyProtection="1"/>
    <xf numFmtId="49" fontId="0" fillId="0" borderId="0" xfId="0" applyNumberFormat="1" applyFill="1" applyBorder="1" applyAlignment="1" applyProtection="1">
      <alignment horizontal="center"/>
    </xf>
    <xf numFmtId="49" fontId="5" fillId="0" borderId="10" xfId="0" applyNumberFormat="1" applyFont="1" applyFill="1" applyBorder="1" applyAlignment="1" applyProtection="1">
      <alignment horizontal="center"/>
    </xf>
    <xf numFmtId="0" fontId="20" fillId="13" borderId="10" xfId="0" applyFont="1" applyFill="1" applyBorder="1" applyProtection="1"/>
    <xf numFmtId="0" fontId="20" fillId="13" borderId="17" xfId="0" applyFont="1" applyFill="1" applyBorder="1" applyAlignment="1" applyProtection="1">
      <alignment horizontal="center"/>
    </xf>
    <xf numFmtId="0" fontId="37" fillId="0" borderId="0" xfId="0" applyFont="1" applyFill="1" applyProtection="1"/>
    <xf numFmtId="0" fontId="37" fillId="0" borderId="0" xfId="0" applyFont="1" applyFill="1" applyAlignment="1" applyProtection="1">
      <alignment horizontal="center"/>
    </xf>
    <xf numFmtId="0" fontId="8" fillId="0" borderId="0" xfId="0" applyFont="1" applyFill="1" applyBorder="1" applyProtection="1"/>
    <xf numFmtId="0" fontId="37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/>
    </xf>
    <xf numFmtId="49" fontId="4" fillId="6" borderId="0" xfId="0" applyNumberFormat="1" applyFont="1" applyFill="1" applyBorder="1" applyAlignment="1" applyProtection="1">
      <alignment horizontal="center"/>
    </xf>
    <xf numFmtId="49" fontId="7" fillId="0" borderId="0" xfId="0" applyNumberFormat="1" applyFont="1" applyFill="1" applyBorder="1" applyAlignment="1" applyProtection="1">
      <alignment horizontal="center"/>
    </xf>
    <xf numFmtId="49" fontId="7" fillId="6" borderId="7" xfId="0" applyNumberFormat="1" applyFont="1" applyFill="1" applyBorder="1" applyAlignment="1" applyProtection="1">
      <alignment horizontal="center"/>
    </xf>
    <xf numFmtId="49" fontId="5" fillId="0" borderId="14" xfId="0" applyNumberFormat="1" applyFont="1" applyFill="1" applyBorder="1" applyAlignment="1" applyProtection="1">
      <alignment horizontal="center"/>
    </xf>
    <xf numFmtId="49" fontId="5" fillId="0" borderId="15" xfId="0" applyNumberFormat="1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20" fillId="14" borderId="10" xfId="0" applyFont="1" applyFill="1" applyBorder="1" applyProtection="1"/>
    <xf numFmtId="0" fontId="20" fillId="14" borderId="17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/>
    </xf>
    <xf numFmtId="1" fontId="8" fillId="6" borderId="27" xfId="0" applyNumberFormat="1" applyFont="1" applyFill="1" applyBorder="1" applyAlignment="1" applyProtection="1">
      <alignment horizontal="center"/>
    </xf>
    <xf numFmtId="1" fontId="8" fillId="6" borderId="28" xfId="0" applyNumberFormat="1" applyFont="1" applyFill="1" applyBorder="1" applyAlignment="1" applyProtection="1">
      <alignment horizontal="center"/>
    </xf>
    <xf numFmtId="49" fontId="5" fillId="0" borderId="9" xfId="0" applyNumberFormat="1" applyFont="1" applyFill="1" applyBorder="1" applyAlignment="1" applyProtection="1">
      <alignment horizontal="left"/>
    </xf>
    <xf numFmtId="0" fontId="8" fillId="5" borderId="16" xfId="0" applyFont="1" applyFill="1" applyBorder="1" applyAlignment="1" applyProtection="1">
      <alignment horizontal="center"/>
      <protection locked="0"/>
    </xf>
    <xf numFmtId="0" fontId="39" fillId="0" borderId="0" xfId="0" applyFont="1" applyProtection="1"/>
    <xf numFmtId="0" fontId="21" fillId="16" borderId="0" xfId="0" applyFont="1" applyFill="1"/>
    <xf numFmtId="0" fontId="0" fillId="16" borderId="0" xfId="0" applyFill="1"/>
    <xf numFmtId="0" fontId="8" fillId="16" borderId="0" xfId="0" applyFont="1" applyFill="1"/>
    <xf numFmtId="14" fontId="0" fillId="16" borderId="0" xfId="0" applyNumberFormat="1" applyFill="1"/>
    <xf numFmtId="0" fontId="0" fillId="17" borderId="0" xfId="0" applyFill="1"/>
    <xf numFmtId="0" fontId="0" fillId="18" borderId="0" xfId="0" applyFill="1"/>
    <xf numFmtId="14" fontId="0" fillId="18" borderId="0" xfId="0" applyNumberFormat="1" applyFill="1"/>
    <xf numFmtId="49" fontId="4" fillId="2" borderId="1" xfId="0" applyNumberFormat="1" applyFont="1" applyFill="1" applyBorder="1" applyAlignment="1" applyProtection="1">
      <alignment horizontal="left" textRotation="90"/>
    </xf>
    <xf numFmtId="165" fontId="5" fillId="2" borderId="1" xfId="0" applyNumberFormat="1" applyFont="1" applyFill="1" applyBorder="1" applyAlignment="1" applyProtection="1">
      <alignment horizontal="right"/>
    </xf>
    <xf numFmtId="0" fontId="3" fillId="18" borderId="0" xfId="0" applyFont="1" applyFill="1"/>
    <xf numFmtId="0" fontId="0" fillId="0" borderId="0" xfId="0"/>
    <xf numFmtId="165" fontId="5" fillId="0" borderId="0" xfId="0" applyNumberFormat="1" applyFont="1" applyBorder="1" applyAlignment="1" applyProtection="1">
      <alignment horizontal="center"/>
    </xf>
    <xf numFmtId="165" fontId="10" fillId="0" borderId="0" xfId="0" applyNumberFormat="1" applyFont="1" applyBorder="1" applyAlignment="1" applyProtection="1">
      <alignment horizontal="center"/>
    </xf>
    <xf numFmtId="165" fontId="5" fillId="2" borderId="1" xfId="0" applyNumberFormat="1" applyFont="1" applyFill="1" applyBorder="1" applyAlignment="1" applyProtection="1">
      <alignment horizontal="left"/>
      <protection locked="0"/>
    </xf>
    <xf numFmtId="9" fontId="5" fillId="9" borderId="10" xfId="18" applyFont="1" applyFill="1" applyBorder="1" applyAlignment="1" applyProtection="1">
      <alignment horizontal="center"/>
    </xf>
    <xf numFmtId="9" fontId="5" fillId="9" borderId="0" xfId="18" applyFont="1" applyFill="1" applyBorder="1" applyAlignment="1" applyProtection="1">
      <alignment horizontal="center"/>
    </xf>
    <xf numFmtId="167" fontId="5" fillId="9" borderId="10" xfId="18" applyNumberFormat="1" applyFont="1" applyFill="1" applyBorder="1" applyAlignment="1" applyProtection="1">
      <alignment horizontal="center"/>
    </xf>
    <xf numFmtId="167" fontId="5" fillId="9" borderId="0" xfId="18" applyNumberFormat="1" applyFont="1" applyFill="1" applyBorder="1" applyAlignment="1" applyProtection="1">
      <alignment horizontal="center"/>
    </xf>
    <xf numFmtId="167" fontId="5" fillId="10" borderId="10" xfId="18" applyNumberFormat="1" applyFont="1" applyFill="1" applyBorder="1" applyAlignment="1" applyProtection="1">
      <alignment horizontal="center"/>
    </xf>
    <xf numFmtId="167" fontId="5" fillId="10" borderId="0" xfId="18" applyNumberFormat="1" applyFont="1" applyFill="1" applyBorder="1" applyAlignment="1" applyProtection="1">
      <alignment horizontal="center"/>
    </xf>
    <xf numFmtId="167" fontId="5" fillId="9" borderId="10" xfId="18" applyNumberFormat="1" applyFont="1" applyFill="1" applyBorder="1" applyAlignment="1" applyProtection="1">
      <alignment horizontal="center"/>
    </xf>
    <xf numFmtId="167" fontId="5" fillId="9" borderId="0" xfId="18" applyNumberFormat="1" applyFont="1" applyFill="1" applyBorder="1" applyAlignment="1" applyProtection="1">
      <alignment horizontal="center"/>
    </xf>
    <xf numFmtId="167" fontId="5" fillId="10" borderId="10" xfId="18" applyNumberFormat="1" applyFont="1" applyFill="1" applyBorder="1" applyAlignment="1" applyProtection="1">
      <alignment horizontal="center"/>
    </xf>
    <xf numFmtId="167" fontId="5" fillId="10" borderId="0" xfId="18" applyNumberFormat="1" applyFont="1" applyFill="1" applyBorder="1" applyAlignment="1" applyProtection="1">
      <alignment horizontal="center"/>
    </xf>
    <xf numFmtId="165" fontId="4" fillId="0" borderId="0" xfId="0" applyNumberFormat="1" applyFont="1" applyFill="1" applyBorder="1" applyAlignment="1" applyProtection="1">
      <alignment horizontal="center"/>
    </xf>
    <xf numFmtId="165" fontId="4" fillId="6" borderId="1" xfId="0" applyNumberFormat="1" applyFont="1" applyFill="1" applyBorder="1" applyAlignment="1" applyProtection="1">
      <alignment horizontal="center" textRotation="90"/>
    </xf>
    <xf numFmtId="165" fontId="5" fillId="6" borderId="1" xfId="0" applyNumberFormat="1" applyFont="1" applyFill="1" applyBorder="1" applyAlignment="1" applyProtection="1">
      <alignment horizontal="center"/>
    </xf>
    <xf numFmtId="167" fontId="5" fillId="9" borderId="10" xfId="18" applyNumberFormat="1" applyFont="1" applyFill="1" applyBorder="1" applyAlignment="1" applyProtection="1">
      <alignment horizontal="center"/>
    </xf>
    <xf numFmtId="167" fontId="5" fillId="9" borderId="0" xfId="18" applyNumberFormat="1" applyFont="1" applyFill="1" applyBorder="1" applyAlignment="1" applyProtection="1">
      <alignment horizontal="center"/>
    </xf>
    <xf numFmtId="0" fontId="48" fillId="0" borderId="0" xfId="0" applyFont="1" applyFill="1" applyBorder="1" applyProtection="1"/>
    <xf numFmtId="0" fontId="49" fillId="13" borderId="9" xfId="0" applyFont="1" applyFill="1" applyBorder="1" applyProtection="1"/>
    <xf numFmtId="0" fontId="0" fillId="19" borderId="0" xfId="0" applyFill="1"/>
    <xf numFmtId="17" fontId="0" fillId="0" borderId="0" xfId="0" applyNumberFormat="1"/>
    <xf numFmtId="165" fontId="3" fillId="15" borderId="0" xfId="34" applyNumberFormat="1" applyFont="1" applyFill="1" applyProtection="1">
      <protection locked="0"/>
    </xf>
    <xf numFmtId="165" fontId="5" fillId="3" borderId="1" xfId="0" applyNumberFormat="1" applyFont="1" applyFill="1" applyBorder="1" applyAlignment="1" applyProtection="1">
      <alignment horizontal="center"/>
    </xf>
    <xf numFmtId="165" fontId="34" fillId="3" borderId="1" xfId="0" applyNumberFormat="1" applyFont="1" applyFill="1" applyBorder="1" applyAlignment="1" applyProtection="1">
      <alignment horizontal="center"/>
    </xf>
    <xf numFmtId="165" fontId="34" fillId="8" borderId="1" xfId="0" applyNumberFormat="1" applyFont="1" applyFill="1" applyBorder="1" applyAlignment="1" applyProtection="1">
      <alignment horizontal="center"/>
    </xf>
    <xf numFmtId="165" fontId="5" fillId="7" borderId="1" xfId="0" applyNumberFormat="1" applyFont="1" applyFill="1" applyBorder="1" applyAlignment="1" applyProtection="1">
      <alignment horizontal="center"/>
    </xf>
    <xf numFmtId="0" fontId="3" fillId="0" borderId="0" xfId="25" applyProtection="1"/>
    <xf numFmtId="0" fontId="14" fillId="0" borderId="0" xfId="25" applyFont="1" applyProtection="1"/>
    <xf numFmtId="0" fontId="3" fillId="0" borderId="0" xfId="25" applyAlignment="1" applyProtection="1">
      <alignment horizontal="center"/>
    </xf>
    <xf numFmtId="0" fontId="3" fillId="20" borderId="0" xfId="25" applyFill="1" applyProtection="1"/>
    <xf numFmtId="0" fontId="3" fillId="21" borderId="0" xfId="25" applyFill="1" applyProtection="1"/>
    <xf numFmtId="0" fontId="3" fillId="4" borderId="0" xfId="25" applyFill="1" applyProtection="1"/>
    <xf numFmtId="168" fontId="3" fillId="3" borderId="0" xfId="25" applyNumberFormat="1" applyFill="1" applyProtection="1"/>
    <xf numFmtId="165" fontId="50" fillId="15" borderId="0" xfId="35" applyNumberFormat="1" applyFont="1" applyFill="1" applyProtection="1">
      <protection locked="0"/>
    </xf>
    <xf numFmtId="0" fontId="3" fillId="3" borderId="0" xfId="25" applyFill="1" applyAlignment="1" applyProtection="1">
      <alignment horizontal="center"/>
    </xf>
    <xf numFmtId="0" fontId="3" fillId="3" borderId="0" xfId="25" applyFill="1" applyProtection="1"/>
    <xf numFmtId="0" fontId="50" fillId="15" borderId="0" xfId="35" applyFont="1" applyFill="1" applyProtection="1">
      <protection locked="0"/>
    </xf>
    <xf numFmtId="0" fontId="51" fillId="0" borderId="0" xfId="25" applyFont="1" applyProtection="1"/>
    <xf numFmtId="0" fontId="52" fillId="10" borderId="16" xfId="25" applyFont="1" applyFill="1" applyBorder="1" applyAlignment="1" applyProtection="1">
      <alignment vertical="top" wrapText="1"/>
    </xf>
    <xf numFmtId="17" fontId="52" fillId="10" borderId="16" xfId="25" applyNumberFormat="1" applyFont="1" applyFill="1" applyBorder="1" applyAlignment="1" applyProtection="1">
      <alignment horizontal="center" vertical="top" wrapText="1"/>
    </xf>
    <xf numFmtId="0" fontId="52" fillId="10" borderId="16" xfId="25" applyFont="1" applyFill="1" applyBorder="1" applyAlignment="1" applyProtection="1">
      <alignment horizontal="center" vertical="top" wrapText="1"/>
    </xf>
    <xf numFmtId="0" fontId="52" fillId="10" borderId="5" xfId="25" applyFont="1" applyFill="1" applyBorder="1" applyAlignment="1" applyProtection="1">
      <alignment vertical="top" wrapText="1"/>
    </xf>
    <xf numFmtId="0" fontId="52" fillId="10" borderId="5" xfId="25" applyFont="1" applyFill="1" applyBorder="1" applyAlignment="1" applyProtection="1">
      <alignment horizontal="center" vertical="top" wrapText="1"/>
    </xf>
    <xf numFmtId="0" fontId="53" fillId="10" borderId="16" xfId="25" applyFont="1" applyFill="1" applyBorder="1" applyAlignment="1" applyProtection="1">
      <alignment vertical="top" wrapText="1"/>
    </xf>
    <xf numFmtId="17" fontId="52" fillId="10" borderId="16" xfId="25" quotePrefix="1" applyNumberFormat="1" applyFont="1" applyFill="1" applyBorder="1" applyAlignment="1" applyProtection="1">
      <alignment horizontal="center" vertical="top" wrapText="1"/>
    </xf>
    <xf numFmtId="16" fontId="52" fillId="10" borderId="16" xfId="25" quotePrefix="1" applyNumberFormat="1" applyFont="1" applyFill="1" applyBorder="1" applyAlignment="1" applyProtection="1">
      <alignment horizontal="center" vertical="top" wrapText="1"/>
    </xf>
    <xf numFmtId="0" fontId="54" fillId="10" borderId="16" xfId="25" applyFont="1" applyFill="1" applyBorder="1" applyAlignment="1" applyProtection="1">
      <alignment horizontal="center" vertical="top" wrapText="1"/>
    </xf>
    <xf numFmtId="0" fontId="16" fillId="0" borderId="0" xfId="25" applyFont="1" applyProtection="1"/>
    <xf numFmtId="0" fontId="18" fillId="0" borderId="0" xfId="25" applyFont="1" applyProtection="1"/>
    <xf numFmtId="0" fontId="8" fillId="22" borderId="0" xfId="25" applyFont="1" applyFill="1" applyAlignment="1" applyProtection="1">
      <alignment horizontal="center" wrapText="1"/>
    </xf>
    <xf numFmtId="0" fontId="8" fillId="23" borderId="0" xfId="25" applyFont="1" applyFill="1" applyAlignment="1" applyProtection="1">
      <alignment horizontal="center" wrapText="1"/>
    </xf>
    <xf numFmtId="0" fontId="8" fillId="24" borderId="0" xfId="25" applyFont="1" applyFill="1" applyAlignment="1" applyProtection="1">
      <alignment horizontal="center" wrapText="1"/>
    </xf>
    <xf numFmtId="0" fontId="8" fillId="3" borderId="0" xfId="25" applyFont="1" applyFill="1" applyProtection="1"/>
    <xf numFmtId="0" fontId="8" fillId="25" borderId="0" xfId="25" applyFont="1" applyFill="1" applyAlignment="1" applyProtection="1">
      <alignment wrapText="1"/>
    </xf>
    <xf numFmtId="0" fontId="8" fillId="3" borderId="0" xfId="25" applyFont="1" applyFill="1" applyAlignment="1" applyProtection="1">
      <alignment horizontal="center"/>
    </xf>
    <xf numFmtId="0" fontId="8" fillId="0" borderId="0" xfId="25" applyFont="1" applyProtection="1"/>
    <xf numFmtId="0" fontId="8" fillId="0" borderId="0" xfId="25" applyFont="1" applyAlignment="1" applyProtection="1">
      <alignment horizontal="center"/>
    </xf>
    <xf numFmtId="0" fontId="32" fillId="0" borderId="0" xfId="25" applyFont="1" applyFill="1" applyBorder="1" applyAlignment="1" applyProtection="1">
      <alignment horizontal="center"/>
    </xf>
    <xf numFmtId="0" fontId="4" fillId="0" borderId="0" xfId="25" applyFont="1" applyBorder="1" applyAlignment="1" applyProtection="1">
      <alignment horizontal="left"/>
    </xf>
    <xf numFmtId="0" fontId="10" fillId="0" borderId="0" xfId="25" applyFont="1" applyBorder="1" applyAlignment="1" applyProtection="1">
      <alignment horizontal="center"/>
    </xf>
    <xf numFmtId="0" fontId="12" fillId="0" borderId="0" xfId="25" applyFont="1" applyBorder="1" applyAlignment="1" applyProtection="1">
      <alignment horizontal="center"/>
    </xf>
    <xf numFmtId="165" fontId="14" fillId="0" borderId="0" xfId="25" applyNumberFormat="1" applyFont="1" applyProtection="1"/>
    <xf numFmtId="0" fontId="13" fillId="0" borderId="0" xfId="25" applyFont="1" applyAlignment="1" applyProtection="1">
      <alignment horizontal="center"/>
    </xf>
    <xf numFmtId="0" fontId="13" fillId="3" borderId="0" xfId="25" applyFont="1" applyFill="1" applyAlignment="1" applyProtection="1">
      <alignment horizontal="center"/>
    </xf>
    <xf numFmtId="165" fontId="3" fillId="25" borderId="0" xfId="25" applyNumberFormat="1" applyFill="1" applyProtection="1">
      <protection locked="0"/>
    </xf>
    <xf numFmtId="165" fontId="3" fillId="3" borderId="0" xfId="25" applyNumberFormat="1" applyFill="1" applyProtection="1"/>
    <xf numFmtId="0" fontId="60" fillId="0" borderId="0" xfId="25" applyFont="1" applyProtection="1"/>
    <xf numFmtId="0" fontId="62" fillId="0" borderId="0" xfId="25" applyFont="1" applyProtection="1"/>
    <xf numFmtId="0" fontId="64" fillId="0" borderId="0" xfId="25" applyFont="1" applyProtection="1"/>
    <xf numFmtId="0" fontId="54" fillId="12" borderId="16" xfId="25" applyFont="1" applyFill="1" applyBorder="1" applyAlignment="1" applyProtection="1">
      <alignment horizontal="center" vertical="top" wrapText="1"/>
    </xf>
    <xf numFmtId="0" fontId="52" fillId="12" borderId="16" xfId="25" applyFont="1" applyFill="1" applyBorder="1" applyAlignment="1" applyProtection="1">
      <alignment horizontal="center" vertical="top" wrapText="1"/>
    </xf>
    <xf numFmtId="16" fontId="52" fillId="12" borderId="13" xfId="25" applyNumberFormat="1" applyFont="1" applyFill="1" applyBorder="1" applyAlignment="1" applyProtection="1">
      <alignment horizontal="center" vertical="top" wrapText="1"/>
    </xf>
    <xf numFmtId="16" fontId="52" fillId="12" borderId="16" xfId="25" quotePrefix="1" applyNumberFormat="1" applyFont="1" applyFill="1" applyBorder="1" applyAlignment="1" applyProtection="1">
      <alignment horizontal="center" vertical="top" wrapText="1"/>
    </xf>
    <xf numFmtId="0" fontId="66" fillId="12" borderId="16" xfId="25" applyFont="1" applyFill="1" applyBorder="1" applyAlignment="1" applyProtection="1">
      <alignment vertical="top" wrapText="1"/>
    </xf>
    <xf numFmtId="17" fontId="52" fillId="12" borderId="13" xfId="25" applyNumberFormat="1" applyFont="1" applyFill="1" applyBorder="1" applyAlignment="1" applyProtection="1">
      <alignment horizontal="center" vertical="top" wrapText="1"/>
    </xf>
    <xf numFmtId="17" fontId="52" fillId="12" borderId="16" xfId="25" quotePrefix="1" applyNumberFormat="1" applyFont="1" applyFill="1" applyBorder="1" applyAlignment="1" applyProtection="1">
      <alignment horizontal="center" vertical="top" wrapText="1"/>
    </xf>
    <xf numFmtId="0" fontId="52" fillId="12" borderId="13" xfId="25" applyFont="1" applyFill="1" applyBorder="1" applyAlignment="1" applyProtection="1">
      <alignment horizontal="center" vertical="top" wrapText="1"/>
    </xf>
    <xf numFmtId="0" fontId="52" fillId="12" borderId="16" xfId="25" quotePrefix="1" applyFont="1" applyFill="1" applyBorder="1" applyAlignment="1" applyProtection="1">
      <alignment horizontal="center" vertical="top" wrapText="1"/>
    </xf>
    <xf numFmtId="0" fontId="38" fillId="0" borderId="0" xfId="25" applyFont="1" applyProtection="1"/>
    <xf numFmtId="165" fontId="3" fillId="25" borderId="0" xfId="25" applyNumberFormat="1" applyFill="1" applyProtection="1"/>
    <xf numFmtId="49" fontId="5" fillId="0" borderId="7" xfId="0" applyNumberFormat="1" applyFont="1" applyFill="1" applyBorder="1" applyAlignment="1" applyProtection="1">
      <alignment horizontal="left"/>
    </xf>
    <xf numFmtId="0" fontId="67" fillId="14" borderId="9" xfId="0" applyFont="1" applyFill="1" applyBorder="1" applyProtection="1"/>
    <xf numFmtId="0" fontId="40" fillId="0" borderId="0" xfId="0" applyFont="1" applyFill="1" applyBorder="1" applyAlignment="1" applyProtection="1">
      <alignment horizontal="center" vertical="center"/>
    </xf>
    <xf numFmtId="0" fontId="3" fillId="19" borderId="0" xfId="0" applyFont="1" applyFill="1"/>
    <xf numFmtId="0" fontId="3" fillId="0" borderId="0" xfId="0" applyFont="1"/>
    <xf numFmtId="0" fontId="68" fillId="0" borderId="0" xfId="0" applyFont="1"/>
    <xf numFmtId="0" fontId="43" fillId="16" borderId="0" xfId="0" applyFont="1" applyFill="1" applyAlignment="1">
      <alignment horizontal="center" vertical="center" textRotation="90"/>
    </xf>
    <xf numFmtId="0" fontId="43" fillId="18" borderId="0" xfId="0" applyFont="1" applyFill="1" applyAlignment="1">
      <alignment horizontal="center" vertical="center" textRotation="90"/>
    </xf>
    <xf numFmtId="0" fontId="9" fillId="18" borderId="0" xfId="25" applyFont="1" applyFill="1" applyAlignment="1">
      <alignment horizontal="left" wrapText="1"/>
    </xf>
    <xf numFmtId="2" fontId="47" fillId="0" borderId="30" xfId="0" applyNumberFormat="1" applyFont="1" applyFill="1" applyBorder="1" applyAlignment="1" applyProtection="1">
      <alignment horizontal="center" vertical="center" wrapText="1"/>
    </xf>
    <xf numFmtId="2" fontId="47" fillId="0" borderId="31" xfId="0" applyNumberFormat="1" applyFont="1" applyFill="1" applyBorder="1" applyAlignment="1" applyProtection="1">
      <alignment horizontal="center" vertical="center" wrapText="1"/>
    </xf>
    <xf numFmtId="2" fontId="47" fillId="0" borderId="32" xfId="0" applyNumberFormat="1" applyFont="1" applyFill="1" applyBorder="1" applyAlignment="1" applyProtection="1">
      <alignment horizontal="center" vertical="center" wrapText="1"/>
    </xf>
    <xf numFmtId="0" fontId="54" fillId="10" borderId="14" xfId="25" applyFont="1" applyFill="1" applyBorder="1" applyAlignment="1" applyProtection="1">
      <alignment vertical="top" wrapText="1"/>
    </xf>
    <xf numFmtId="0" fontId="54" fillId="10" borderId="15" xfId="25" applyFont="1" applyFill="1" applyBorder="1" applyAlignment="1" applyProtection="1">
      <alignment vertical="top" wrapText="1"/>
    </xf>
    <xf numFmtId="0" fontId="54" fillId="10" borderId="16" xfId="25" applyFont="1" applyFill="1" applyBorder="1" applyAlignment="1" applyProtection="1">
      <alignment vertical="top" wrapText="1"/>
    </xf>
    <xf numFmtId="0" fontId="43" fillId="0" borderId="9" xfId="25" applyFont="1" applyBorder="1" applyAlignment="1" applyProtection="1">
      <alignment horizontal="center" vertical="center" wrapText="1"/>
    </xf>
    <xf numFmtId="0" fontId="43" fillId="0" borderId="10" xfId="25" applyFont="1" applyBorder="1" applyAlignment="1" applyProtection="1">
      <alignment horizontal="center" vertical="center"/>
    </xf>
    <xf numFmtId="0" fontId="43" fillId="0" borderId="2" xfId="25" applyFont="1" applyBorder="1" applyAlignment="1" applyProtection="1">
      <alignment horizontal="center" vertical="center"/>
    </xf>
    <xf numFmtId="0" fontId="43" fillId="0" borderId="7" xfId="25" applyFont="1" applyBorder="1" applyAlignment="1" applyProtection="1">
      <alignment horizontal="center" vertical="center"/>
    </xf>
    <xf numFmtId="0" fontId="43" fillId="0" borderId="0" xfId="25" applyFont="1" applyBorder="1" applyAlignment="1" applyProtection="1">
      <alignment horizontal="center" vertical="center"/>
    </xf>
    <xf numFmtId="0" fontId="43" fillId="0" borderId="12" xfId="25" applyFont="1" applyBorder="1" applyAlignment="1" applyProtection="1">
      <alignment horizontal="center" vertical="center"/>
    </xf>
    <xf numFmtId="0" fontId="43" fillId="0" borderId="14" xfId="25" applyFont="1" applyBorder="1" applyAlignment="1" applyProtection="1">
      <alignment horizontal="center" vertical="center"/>
    </xf>
    <xf numFmtId="0" fontId="43" fillId="0" borderId="15" xfId="25" applyFont="1" applyBorder="1" applyAlignment="1" applyProtection="1">
      <alignment horizontal="center" vertical="center"/>
    </xf>
    <xf numFmtId="0" fontId="43" fillId="0" borderId="16" xfId="25" applyFont="1" applyBorder="1" applyAlignment="1" applyProtection="1">
      <alignment horizontal="center" vertical="center"/>
    </xf>
    <xf numFmtId="0" fontId="54" fillId="10" borderId="3" xfId="25" applyFont="1" applyFill="1" applyBorder="1" applyAlignment="1" applyProtection="1">
      <alignment vertical="top" wrapText="1"/>
    </xf>
    <xf numFmtId="0" fontId="54" fillId="10" borderId="4" xfId="25" applyFont="1" applyFill="1" applyBorder="1" applyAlignment="1" applyProtection="1">
      <alignment vertical="top" wrapText="1"/>
    </xf>
    <xf numFmtId="0" fontId="54" fillId="10" borderId="5" xfId="25" applyFont="1" applyFill="1" applyBorder="1" applyAlignment="1" applyProtection="1">
      <alignment vertical="top" wrapText="1"/>
    </xf>
    <xf numFmtId="0" fontId="54" fillId="10" borderId="9" xfId="25" applyFont="1" applyFill="1" applyBorder="1" applyAlignment="1" applyProtection="1">
      <alignment vertical="top" wrapText="1"/>
    </xf>
    <xf numFmtId="0" fontId="54" fillId="10" borderId="10" xfId="25" applyFont="1" applyFill="1" applyBorder="1" applyAlignment="1" applyProtection="1">
      <alignment vertical="top" wrapText="1"/>
    </xf>
    <xf numFmtId="0" fontId="54" fillId="10" borderId="2" xfId="25" applyFont="1" applyFill="1" applyBorder="1" applyAlignment="1" applyProtection="1">
      <alignment vertical="top" wrapText="1"/>
    </xf>
    <xf numFmtId="0" fontId="54" fillId="10" borderId="7" xfId="25" applyFont="1" applyFill="1" applyBorder="1" applyAlignment="1" applyProtection="1">
      <alignment vertical="top" wrapText="1"/>
    </xf>
    <xf numFmtId="0" fontId="54" fillId="10" borderId="0" xfId="25" applyFont="1" applyFill="1" applyBorder="1" applyAlignment="1" applyProtection="1">
      <alignment vertical="top" wrapText="1"/>
    </xf>
    <xf numFmtId="0" fontId="54" fillId="10" borderId="12" xfId="25" applyFont="1" applyFill="1" applyBorder="1" applyAlignment="1" applyProtection="1">
      <alignment vertical="top" wrapText="1"/>
    </xf>
    <xf numFmtId="0" fontId="52" fillId="10" borderId="8" xfId="25" applyFont="1" applyFill="1" applyBorder="1" applyAlignment="1" applyProtection="1">
      <alignment horizontal="center" vertical="top" wrapText="1"/>
    </xf>
    <xf numFmtId="0" fontId="52" fillId="10" borderId="11" xfId="25" applyFont="1" applyFill="1" applyBorder="1" applyAlignment="1" applyProtection="1">
      <alignment horizontal="center" vertical="top" wrapText="1"/>
    </xf>
    <xf numFmtId="0" fontId="52" fillId="10" borderId="13" xfId="25" applyFont="1" applyFill="1" applyBorder="1" applyAlignment="1" applyProtection="1">
      <alignment horizontal="center" vertical="top" wrapText="1"/>
    </xf>
    <xf numFmtId="0" fontId="54" fillId="10" borderId="8" xfId="25" applyFont="1" applyFill="1" applyBorder="1" applyAlignment="1" applyProtection="1">
      <alignment horizontal="center" vertical="top" wrapText="1"/>
    </xf>
    <xf numFmtId="0" fontId="54" fillId="10" borderId="11" xfId="25" applyFont="1" applyFill="1" applyBorder="1" applyAlignment="1" applyProtection="1">
      <alignment horizontal="center" vertical="top" wrapText="1"/>
    </xf>
    <xf numFmtId="0" fontId="54" fillId="10" borderId="13" xfId="25" applyFont="1" applyFill="1" applyBorder="1" applyAlignment="1" applyProtection="1">
      <alignment horizontal="center" vertical="top" wrapText="1"/>
    </xf>
    <xf numFmtId="0" fontId="54" fillId="10" borderId="14" xfId="25" applyFont="1" applyFill="1" applyBorder="1" applyAlignment="1" applyProtection="1">
      <alignment horizontal="center" vertical="top" wrapText="1"/>
    </xf>
    <xf numFmtId="0" fontId="54" fillId="10" borderId="16" xfId="25" applyFont="1" applyFill="1" applyBorder="1" applyAlignment="1" applyProtection="1">
      <alignment horizontal="center" vertical="top" wrapText="1"/>
    </xf>
    <xf numFmtId="0" fontId="54" fillId="10" borderId="3" xfId="25" applyFont="1" applyFill="1" applyBorder="1" applyAlignment="1" applyProtection="1">
      <alignment horizontal="center" vertical="top" wrapText="1"/>
    </xf>
    <xf numFmtId="0" fontId="54" fillId="10" borderId="5" xfId="25" applyFont="1" applyFill="1" applyBorder="1" applyAlignment="1" applyProtection="1">
      <alignment horizontal="center" vertical="top" wrapText="1"/>
    </xf>
    <xf numFmtId="0" fontId="52" fillId="10" borderId="9" xfId="25" applyFont="1" applyFill="1" applyBorder="1" applyAlignment="1" applyProtection="1">
      <alignment horizontal="center" vertical="top" wrapText="1"/>
    </xf>
    <xf numFmtId="0" fontId="52" fillId="10" borderId="2" xfId="25" applyFont="1" applyFill="1" applyBorder="1" applyAlignment="1" applyProtection="1">
      <alignment horizontal="center" vertical="top" wrapText="1"/>
    </xf>
    <xf numFmtId="0" fontId="52" fillId="10" borderId="7" xfId="25" applyFont="1" applyFill="1" applyBorder="1" applyAlignment="1" applyProtection="1">
      <alignment horizontal="center" vertical="top" wrapText="1"/>
    </xf>
    <xf numFmtId="0" fontId="52" fillId="10" borderId="12" xfId="25" applyFont="1" applyFill="1" applyBorder="1" applyAlignment="1" applyProtection="1">
      <alignment horizontal="center" vertical="top" wrapText="1"/>
    </xf>
    <xf numFmtId="0" fontId="52" fillId="10" borderId="14" xfId="25" applyFont="1" applyFill="1" applyBorder="1" applyAlignment="1" applyProtection="1">
      <alignment horizontal="center" vertical="top" wrapText="1"/>
    </xf>
    <xf numFmtId="0" fontId="52" fillId="10" borderId="16" xfId="25" applyFont="1" applyFill="1" applyBorder="1" applyAlignment="1" applyProtection="1">
      <alignment horizontal="center" vertical="top" wrapText="1"/>
    </xf>
    <xf numFmtId="0" fontId="52" fillId="10" borderId="8" xfId="25" applyFont="1" applyFill="1" applyBorder="1" applyAlignment="1" applyProtection="1">
      <alignment horizontal="left" vertical="top" wrapText="1"/>
    </xf>
    <xf numFmtId="0" fontId="52" fillId="10" borderId="11" xfId="25" applyFont="1" applyFill="1" applyBorder="1" applyAlignment="1" applyProtection="1">
      <alignment horizontal="left" vertical="top" wrapText="1"/>
    </xf>
    <xf numFmtId="0" fontId="52" fillId="10" borderId="13" xfId="25" applyFont="1" applyFill="1" applyBorder="1" applyAlignment="1" applyProtection="1">
      <alignment horizontal="left" vertical="top" wrapText="1"/>
    </xf>
    <xf numFmtId="0" fontId="54" fillId="10" borderId="9" xfId="25" applyFont="1" applyFill="1" applyBorder="1" applyAlignment="1" applyProtection="1">
      <alignment horizontal="center" vertical="top" wrapText="1"/>
    </xf>
    <xf numFmtId="0" fontId="54" fillId="10" borderId="2" xfId="25" applyFont="1" applyFill="1" applyBorder="1" applyAlignment="1" applyProtection="1">
      <alignment horizontal="center" vertical="top" wrapText="1"/>
    </xf>
    <xf numFmtId="0" fontId="54" fillId="10" borderId="7" xfId="25" applyFont="1" applyFill="1" applyBorder="1" applyAlignment="1" applyProtection="1">
      <alignment horizontal="center" vertical="top" wrapText="1"/>
    </xf>
    <xf numFmtId="0" fontId="54" fillId="10" borderId="12" xfId="25" applyFont="1" applyFill="1" applyBorder="1" applyAlignment="1" applyProtection="1">
      <alignment horizontal="center" vertical="top" wrapText="1"/>
    </xf>
    <xf numFmtId="0" fontId="52" fillId="10" borderId="3" xfId="25" quotePrefix="1" applyFont="1" applyFill="1" applyBorder="1" applyAlignment="1" applyProtection="1">
      <alignment horizontal="center" vertical="top" wrapText="1"/>
    </xf>
    <xf numFmtId="0" fontId="52" fillId="10" borderId="5" xfId="25" quotePrefix="1" applyFont="1" applyFill="1" applyBorder="1" applyAlignment="1" applyProtection="1">
      <alignment horizontal="center" vertical="top" wrapText="1"/>
    </xf>
    <xf numFmtId="0" fontId="54" fillId="10" borderId="10" xfId="25" applyFont="1" applyFill="1" applyBorder="1" applyAlignment="1" applyProtection="1">
      <alignment horizontal="center" vertical="top" wrapText="1"/>
    </xf>
    <xf numFmtId="0" fontId="54" fillId="10" borderId="0" xfId="25" applyFont="1" applyFill="1" applyBorder="1" applyAlignment="1" applyProtection="1">
      <alignment horizontal="center" vertical="top" wrapText="1"/>
    </xf>
    <xf numFmtId="0" fontId="54" fillId="10" borderId="15" xfId="25" applyFont="1" applyFill="1" applyBorder="1" applyAlignment="1" applyProtection="1">
      <alignment horizontal="center" vertical="top" wrapText="1"/>
    </xf>
    <xf numFmtId="17" fontId="52" fillId="10" borderId="3" xfId="25" quotePrefix="1" applyNumberFormat="1" applyFont="1" applyFill="1" applyBorder="1" applyAlignment="1" applyProtection="1">
      <alignment horizontal="center" vertical="top" wrapText="1"/>
    </xf>
    <xf numFmtId="17" fontId="52" fillId="10" borderId="5" xfId="25" quotePrefix="1" applyNumberFormat="1" applyFont="1" applyFill="1" applyBorder="1" applyAlignment="1" applyProtection="1">
      <alignment horizontal="center" vertical="top" wrapText="1"/>
    </xf>
    <xf numFmtId="16" fontId="52" fillId="10" borderId="3" xfId="25" quotePrefix="1" applyNumberFormat="1" applyFont="1" applyFill="1" applyBorder="1" applyAlignment="1" applyProtection="1">
      <alignment horizontal="center" vertical="top" wrapText="1"/>
    </xf>
    <xf numFmtId="16" fontId="52" fillId="10" borderId="5" xfId="25" quotePrefix="1" applyNumberFormat="1" applyFont="1" applyFill="1" applyBorder="1" applyAlignment="1" applyProtection="1">
      <alignment horizontal="center" vertical="top" wrapText="1"/>
    </xf>
    <xf numFmtId="0" fontId="53" fillId="10" borderId="8" xfId="25" applyFont="1" applyFill="1" applyBorder="1" applyAlignment="1" applyProtection="1">
      <alignment vertical="top" wrapText="1"/>
    </xf>
    <xf numFmtId="0" fontId="53" fillId="10" borderId="13" xfId="25" applyFont="1" applyFill="1" applyBorder="1" applyAlignment="1" applyProtection="1">
      <alignment vertical="top" wrapText="1"/>
    </xf>
    <xf numFmtId="0" fontId="52" fillId="10" borderId="3" xfId="25" applyFont="1" applyFill="1" applyBorder="1" applyAlignment="1" applyProtection="1">
      <alignment horizontal="center" vertical="top" wrapText="1"/>
    </xf>
    <xf numFmtId="0" fontId="52" fillId="10" borderId="5" xfId="25" applyFont="1" applyFill="1" applyBorder="1" applyAlignment="1" applyProtection="1">
      <alignment horizontal="center" vertical="top" wrapText="1"/>
    </xf>
    <xf numFmtId="0" fontId="51" fillId="0" borderId="0" xfId="25" applyFont="1" applyAlignment="1" applyProtection="1">
      <alignment wrapText="1"/>
    </xf>
    <xf numFmtId="0" fontId="51" fillId="0" borderId="0" xfId="25" applyFont="1" applyAlignment="1" applyProtection="1"/>
    <xf numFmtId="0" fontId="51" fillId="0" borderId="0" xfId="25" applyFont="1" applyAlignment="1" applyProtection="1">
      <alignment horizontal="left" wrapText="1"/>
    </xf>
    <xf numFmtId="0" fontId="51" fillId="0" borderId="0" xfId="25" applyFont="1" applyAlignment="1" applyProtection="1">
      <alignment horizontal="left"/>
    </xf>
    <xf numFmtId="0" fontId="54" fillId="12" borderId="9" xfId="25" applyFont="1" applyFill="1" applyBorder="1" applyAlignment="1" applyProtection="1">
      <alignment vertical="top" wrapText="1"/>
    </xf>
    <xf numFmtId="0" fontId="54" fillId="12" borderId="10" xfId="25" applyFont="1" applyFill="1" applyBorder="1" applyAlignment="1" applyProtection="1">
      <alignment vertical="top" wrapText="1"/>
    </xf>
    <xf numFmtId="0" fontId="54" fillId="12" borderId="2" xfId="25" applyFont="1" applyFill="1" applyBorder="1" applyAlignment="1" applyProtection="1">
      <alignment vertical="top" wrapText="1"/>
    </xf>
    <xf numFmtId="0" fontId="54" fillId="12" borderId="14" xfId="25" applyFont="1" applyFill="1" applyBorder="1" applyAlignment="1" applyProtection="1">
      <alignment vertical="top" wrapText="1"/>
    </xf>
    <xf numFmtId="0" fontId="54" fillId="12" borderId="15" xfId="25" applyFont="1" applyFill="1" applyBorder="1" applyAlignment="1" applyProtection="1">
      <alignment vertical="top" wrapText="1"/>
    </xf>
    <xf numFmtId="0" fontId="54" fillId="12" borderId="16" xfId="25" applyFont="1" applyFill="1" applyBorder="1" applyAlignment="1" applyProtection="1">
      <alignment vertical="top" wrapText="1"/>
    </xf>
    <xf numFmtId="0" fontId="54" fillId="12" borderId="9" xfId="25" applyFont="1" applyFill="1" applyBorder="1" applyAlignment="1" applyProtection="1">
      <alignment horizontal="center" vertical="top" wrapText="1"/>
    </xf>
    <xf numFmtId="0" fontId="54" fillId="12" borderId="10" xfId="25" applyFont="1" applyFill="1" applyBorder="1" applyAlignment="1" applyProtection="1">
      <alignment horizontal="center" vertical="top" wrapText="1"/>
    </xf>
    <xf numFmtId="0" fontId="54" fillId="12" borderId="2" xfId="25" applyFont="1" applyFill="1" applyBorder="1" applyAlignment="1" applyProtection="1">
      <alignment horizontal="center" vertical="top" wrapText="1"/>
    </xf>
    <xf numFmtId="0" fontId="54" fillId="12" borderId="7" xfId="25" applyFont="1" applyFill="1" applyBorder="1" applyAlignment="1" applyProtection="1">
      <alignment horizontal="center" vertical="top" wrapText="1"/>
    </xf>
    <xf numFmtId="0" fontId="54" fillId="12" borderId="0" xfId="25" applyFont="1" applyFill="1" applyBorder="1" applyAlignment="1" applyProtection="1">
      <alignment horizontal="center" vertical="top" wrapText="1"/>
    </xf>
    <xf numFmtId="0" fontId="54" fillId="12" borderId="12" xfId="25" applyFont="1" applyFill="1" applyBorder="1" applyAlignment="1" applyProtection="1">
      <alignment horizontal="center" vertical="top" wrapText="1"/>
    </xf>
    <xf numFmtId="0" fontId="54" fillId="12" borderId="14" xfId="25" applyFont="1" applyFill="1" applyBorder="1" applyAlignment="1" applyProtection="1">
      <alignment horizontal="center" vertical="top" wrapText="1"/>
    </xf>
    <xf numFmtId="0" fontId="54" fillId="12" borderId="15" xfId="25" applyFont="1" applyFill="1" applyBorder="1" applyAlignment="1" applyProtection="1">
      <alignment horizontal="center" vertical="top" wrapText="1"/>
    </xf>
    <xf numFmtId="0" fontId="54" fillId="12" borderId="16" xfId="25" applyFont="1" applyFill="1" applyBorder="1" applyAlignment="1" applyProtection="1">
      <alignment horizontal="center" vertical="top" wrapText="1"/>
    </xf>
    <xf numFmtId="0" fontId="54" fillId="12" borderId="8" xfId="25" applyFont="1" applyFill="1" applyBorder="1" applyAlignment="1" applyProtection="1">
      <alignment horizontal="center" vertical="top" wrapText="1"/>
    </xf>
    <xf numFmtId="0" fontId="54" fillId="12" borderId="11" xfId="25" applyFont="1" applyFill="1" applyBorder="1" applyAlignment="1" applyProtection="1">
      <alignment horizontal="center" vertical="top" wrapText="1"/>
    </xf>
    <xf numFmtId="0" fontId="54" fillId="12" borderId="13" xfId="25" applyFont="1" applyFill="1" applyBorder="1" applyAlignment="1" applyProtection="1">
      <alignment horizontal="center" vertical="top" wrapText="1"/>
    </xf>
    <xf numFmtId="0" fontId="52" fillId="12" borderId="3" xfId="25" applyFont="1" applyFill="1" applyBorder="1" applyAlignment="1" applyProtection="1">
      <alignment horizontal="center" vertical="top" wrapText="1"/>
    </xf>
    <xf numFmtId="0" fontId="52" fillId="12" borderId="5" xfId="25" applyFont="1" applyFill="1" applyBorder="1" applyAlignment="1" applyProtection="1">
      <alignment horizontal="center" vertical="top" wrapText="1"/>
    </xf>
    <xf numFmtId="0" fontId="54" fillId="12" borderId="3" xfId="25" applyFont="1" applyFill="1" applyBorder="1" applyAlignment="1" applyProtection="1">
      <alignment horizontal="center" vertical="top" wrapText="1"/>
    </xf>
    <xf numFmtId="0" fontId="54" fillId="12" borderId="5" xfId="25" applyFont="1" applyFill="1" applyBorder="1" applyAlignment="1" applyProtection="1">
      <alignment horizontal="center" vertical="top" wrapText="1"/>
    </xf>
    <xf numFmtId="0" fontId="52" fillId="12" borderId="9" xfId="25" applyFont="1" applyFill="1" applyBorder="1" applyAlignment="1" applyProtection="1">
      <alignment horizontal="center" vertical="top" wrapText="1"/>
    </xf>
    <xf numFmtId="0" fontId="52" fillId="12" borderId="2" xfId="25" applyFont="1" applyFill="1" applyBorder="1" applyAlignment="1" applyProtection="1">
      <alignment horizontal="center" vertical="top" wrapText="1"/>
    </xf>
    <xf numFmtId="0" fontId="52" fillId="12" borderId="7" xfId="25" applyFont="1" applyFill="1" applyBorder="1" applyAlignment="1" applyProtection="1">
      <alignment horizontal="center" vertical="top" wrapText="1"/>
    </xf>
    <xf numFmtId="0" fontId="52" fillId="12" borderId="12" xfId="25" applyFont="1" applyFill="1" applyBorder="1" applyAlignment="1" applyProtection="1">
      <alignment horizontal="center" vertical="top" wrapText="1"/>
    </xf>
    <xf numFmtId="0" fontId="52" fillId="12" borderId="14" xfId="25" applyFont="1" applyFill="1" applyBorder="1" applyAlignment="1" applyProtection="1">
      <alignment horizontal="center" vertical="top" wrapText="1"/>
    </xf>
    <xf numFmtId="0" fontId="52" fillId="12" borderId="16" xfId="25" applyFont="1" applyFill="1" applyBorder="1" applyAlignment="1" applyProtection="1">
      <alignment horizontal="center" vertical="top" wrapText="1"/>
    </xf>
    <xf numFmtId="0" fontId="52" fillId="12" borderId="8" xfId="25" applyFont="1" applyFill="1" applyBorder="1" applyAlignment="1" applyProtection="1">
      <alignment horizontal="center" vertical="top" wrapText="1"/>
    </xf>
    <xf numFmtId="0" fontId="52" fillId="12" borderId="11" xfId="25" applyFont="1" applyFill="1" applyBorder="1" applyAlignment="1" applyProtection="1">
      <alignment horizontal="center" vertical="top" wrapText="1"/>
    </xf>
    <xf numFmtId="0" fontId="52" fillId="12" borderId="13" xfId="25" applyFont="1" applyFill="1" applyBorder="1" applyAlignment="1" applyProtection="1">
      <alignment horizontal="center" vertical="top" wrapText="1"/>
    </xf>
    <xf numFmtId="0" fontId="52" fillId="12" borderId="8" xfId="25" applyFont="1" applyFill="1" applyBorder="1" applyAlignment="1" applyProtection="1">
      <alignment horizontal="left" vertical="top" wrapText="1"/>
    </xf>
    <xf numFmtId="0" fontId="52" fillId="12" borderId="11" xfId="25" applyFont="1" applyFill="1" applyBorder="1" applyAlignment="1" applyProtection="1">
      <alignment horizontal="left" vertical="top" wrapText="1"/>
    </xf>
    <xf numFmtId="0" fontId="52" fillId="12" borderId="13" xfId="25" applyFont="1" applyFill="1" applyBorder="1" applyAlignment="1" applyProtection="1">
      <alignment horizontal="left" vertical="top" wrapText="1"/>
    </xf>
    <xf numFmtId="0" fontId="66" fillId="12" borderId="8" xfId="25" applyFont="1" applyFill="1" applyBorder="1" applyAlignment="1" applyProtection="1">
      <alignment vertical="top" wrapText="1"/>
    </xf>
    <xf numFmtId="0" fontId="66" fillId="12" borderId="13" xfId="25" applyFont="1" applyFill="1" applyBorder="1" applyAlignment="1" applyProtection="1">
      <alignment vertical="top" wrapText="1"/>
    </xf>
    <xf numFmtId="0" fontId="41" fillId="0" borderId="0" xfId="0" applyFont="1" applyFill="1" applyBorder="1" applyAlignment="1" applyProtection="1">
      <alignment horizontal="left" vertical="center"/>
    </xf>
    <xf numFmtId="0" fontId="42" fillId="0" borderId="0" xfId="0" applyFont="1" applyFill="1" applyBorder="1" applyAlignment="1" applyProtection="1">
      <alignment horizontal="left" vertical="center"/>
    </xf>
    <xf numFmtId="49" fontId="0" fillId="0" borderId="14" xfId="0" applyNumberFormat="1" applyBorder="1" applyAlignment="1" applyProtection="1">
      <alignment horizontal="left" wrapText="1"/>
    </xf>
    <xf numFmtId="49" fontId="0" fillId="0" borderId="15" xfId="0" applyNumberFormat="1" applyBorder="1" applyAlignment="1" applyProtection="1">
      <alignment horizontal="left" wrapText="1"/>
    </xf>
  </cellXfs>
  <cellStyles count="36">
    <cellStyle name="Euro" xfId="2" xr:uid="{00000000-0005-0000-0000-000000000000}"/>
    <cellStyle name="Euro 2" xfId="7" xr:uid="{00000000-0005-0000-0000-000001000000}"/>
    <cellStyle name="Euro 3" xfId="8" xr:uid="{00000000-0005-0000-0000-000002000000}"/>
    <cellStyle name="Euro 4" xfId="9" xr:uid="{00000000-0005-0000-0000-000003000000}"/>
    <cellStyle name="Euro 5" xfId="10" xr:uid="{00000000-0005-0000-0000-000004000000}"/>
    <cellStyle name="Euro 5 2" xfId="27" xr:uid="{00000000-0005-0000-0000-000005000000}"/>
    <cellStyle name="Euro 6" xfId="6" xr:uid="{00000000-0005-0000-0000-000006000000}"/>
    <cellStyle name="Euro 6 2" xfId="26" xr:uid="{00000000-0005-0000-0000-000007000000}"/>
    <cellStyle name="Komma" xfId="1" builtinId="3"/>
    <cellStyle name="Komma 2" xfId="12" xr:uid="{00000000-0005-0000-0000-00000A000000}"/>
    <cellStyle name="Komma 3" xfId="13" xr:uid="{00000000-0005-0000-0000-00000B000000}"/>
    <cellStyle name="Komma 4" xfId="14" xr:uid="{00000000-0005-0000-0000-00000C000000}"/>
    <cellStyle name="Komma 4 2" xfId="29" xr:uid="{00000000-0005-0000-0000-00000D000000}"/>
    <cellStyle name="Komma 5" xfId="11" xr:uid="{00000000-0005-0000-0000-00000E000000}"/>
    <cellStyle name="Komma 5 2" xfId="28" xr:uid="{00000000-0005-0000-0000-00000F000000}"/>
    <cellStyle name="Normale 2" xfId="15" xr:uid="{00000000-0005-0000-0000-000010000000}"/>
    <cellStyle name="Normálna_Hárok1" xfId="5" xr:uid="{00000000-0005-0000-0000-000011000000}"/>
    <cellStyle name="Normálna_Hárok1 2" xfId="35" xr:uid="{EB23D49C-8B4E-4704-83CF-E82F15B56B8E}"/>
    <cellStyle name="Prozent" xfId="3" builtinId="5"/>
    <cellStyle name="Prozent 2" xfId="17" xr:uid="{00000000-0005-0000-0000-000013000000}"/>
    <cellStyle name="Prozent 3" xfId="18" xr:uid="{00000000-0005-0000-0000-000014000000}"/>
    <cellStyle name="Prozent 3 2" xfId="31" xr:uid="{00000000-0005-0000-0000-000015000000}"/>
    <cellStyle name="Prozent 4" xfId="16" xr:uid="{00000000-0005-0000-0000-000016000000}"/>
    <cellStyle name="Prozent 4 2" xfId="30" xr:uid="{00000000-0005-0000-0000-000017000000}"/>
    <cellStyle name="Standard" xfId="0" builtinId="0"/>
    <cellStyle name="Standard 2" xfId="25" xr:uid="{00000000-0005-0000-0000-000019000000}"/>
    <cellStyle name="Standard 3" xfId="34" xr:uid="{C876F0FF-B18C-47DA-AD85-728CEC5DF5EE}"/>
    <cellStyle name="Standard 4" xfId="19" xr:uid="{00000000-0005-0000-0000-00001A000000}"/>
    <cellStyle name="Stil 1" xfId="20" xr:uid="{00000000-0005-0000-0000-00001B000000}"/>
    <cellStyle name="Style 1" xfId="4" xr:uid="{00000000-0005-0000-0000-00001C000000}"/>
    <cellStyle name="Style 1 2" xfId="22" xr:uid="{00000000-0005-0000-0000-00001D000000}"/>
    <cellStyle name="Style 1 3" xfId="23" xr:uid="{00000000-0005-0000-0000-00001E000000}"/>
    <cellStyle name="Style 1 4" xfId="24" xr:uid="{00000000-0005-0000-0000-00001F000000}"/>
    <cellStyle name="Style 1 4 2" xfId="33" xr:uid="{00000000-0005-0000-0000-000020000000}"/>
    <cellStyle name="Style 1 5" xfId="21" xr:uid="{00000000-0005-0000-0000-000021000000}"/>
    <cellStyle name="Style 1 5 2" xfId="32" xr:uid="{00000000-0005-0000-0000-000022000000}"/>
  </cellStyles>
  <dxfs count="40"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1"/>
        </patternFill>
      </fill>
    </dxf>
    <dxf>
      <font>
        <b/>
        <i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1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1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1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1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1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1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1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1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1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1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 patternType="none">
          <bgColor indexed="65"/>
        </patternFill>
      </fill>
    </dxf>
    <dxf>
      <fill>
        <patternFill>
          <bgColor indexed="1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76</xdr:row>
      <xdr:rowOff>0</xdr:rowOff>
    </xdr:from>
    <xdr:to>
      <xdr:col>16</xdr:col>
      <xdr:colOff>95250</xdr:colOff>
      <xdr:row>121</xdr:row>
      <xdr:rowOff>66675</xdr:rowOff>
    </xdr:to>
    <xdr:pic>
      <xdr:nvPicPr>
        <xdr:cNvPr id="3" name="Grafik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25" y="12344400"/>
          <a:ext cx="10763250" cy="735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129</xdr:row>
      <xdr:rowOff>0</xdr:rowOff>
    </xdr:from>
    <xdr:to>
      <xdr:col>10</xdr:col>
      <xdr:colOff>175825</xdr:colOff>
      <xdr:row>166</xdr:row>
      <xdr:rowOff>99606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CEC43DB0-3E05-44CD-B60B-F2E24C344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09800" y="21922740"/>
          <a:ext cx="6515665" cy="6302286"/>
        </a:xfrm>
        <a:prstGeom prst="rect">
          <a:avLst/>
        </a:prstGeom>
      </xdr:spPr>
    </xdr:pic>
    <xdr:clientData/>
  </xdr:twoCellAnchor>
  <xdr:twoCellAnchor editAs="oneCell">
    <xdr:from>
      <xdr:col>2</xdr:col>
      <xdr:colOff>45720</xdr:colOff>
      <xdr:row>166</xdr:row>
      <xdr:rowOff>91440</xdr:rowOff>
    </xdr:from>
    <xdr:to>
      <xdr:col>9</xdr:col>
      <xdr:colOff>762543</xdr:colOff>
      <xdr:row>179</xdr:row>
      <xdr:rowOff>137353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F92DA164-3DF1-4835-8908-3591630C2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55520" y="28216860"/>
          <a:ext cx="6264183" cy="2225233"/>
        </a:xfrm>
        <a:prstGeom prst="rect">
          <a:avLst/>
        </a:prstGeom>
      </xdr:spPr>
    </xdr:pic>
    <xdr:clientData/>
  </xdr:twoCellAnchor>
  <xdr:twoCellAnchor editAs="oneCell">
    <xdr:from>
      <xdr:col>2</xdr:col>
      <xdr:colOff>68580</xdr:colOff>
      <xdr:row>179</xdr:row>
      <xdr:rowOff>121920</xdr:rowOff>
    </xdr:from>
    <xdr:to>
      <xdr:col>9</xdr:col>
      <xdr:colOff>785403</xdr:colOff>
      <xdr:row>202</xdr:row>
      <xdr:rowOff>46048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5C10FA66-6D67-48CB-8A29-EA206AD73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78380" y="30426660"/>
          <a:ext cx="6264183" cy="37798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0</xdr:colOff>
      <xdr:row>23</xdr:row>
      <xdr:rowOff>9525</xdr:rowOff>
    </xdr:from>
    <xdr:to>
      <xdr:col>53</xdr:col>
      <xdr:colOff>133350</xdr:colOff>
      <xdr:row>68</xdr:row>
      <xdr:rowOff>47625</xdr:rowOff>
    </xdr:to>
    <xdr:sp macro="" textlink="">
      <xdr:nvSpPr>
        <xdr:cNvPr id="2071" name="Text Box 23">
          <a:extLst>
            <a:ext uri="{FF2B5EF4-FFF2-40B4-BE49-F238E27FC236}">
              <a16:creationId xmlns:a16="http://schemas.microsoft.com/office/drawing/2014/main" id="{00000000-0008-0000-0100-000017080000}"/>
            </a:ext>
          </a:extLst>
        </xdr:cNvPr>
        <xdr:cNvSpPr txBox="1">
          <a:spLocks noChangeArrowheads="1"/>
        </xdr:cNvSpPr>
      </xdr:nvSpPr>
      <xdr:spPr bwMode="auto">
        <a:xfrm>
          <a:off x="13211175" y="5981700"/>
          <a:ext cx="6638925" cy="81819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de-DE" sz="1100" b="1" i="0" u="none" strike="noStrike" baseline="0">
              <a:solidFill>
                <a:srgbClr val="000000"/>
              </a:solidFill>
              <a:latin typeface="DB Office"/>
            </a:rPr>
            <a:t>Key: </a:t>
          </a:r>
          <a:endParaRPr lang="de-DE" sz="1100" b="0" i="0" u="none" strike="noStrike" baseline="0">
            <a:solidFill>
              <a:srgbClr val="000000"/>
            </a:solidFill>
            <a:latin typeface="DB Office"/>
          </a:endParaRPr>
        </a:p>
        <a:p>
          <a:pPr algn="l" rtl="0">
            <a:defRPr sz="1000"/>
          </a:pPr>
          <a:endParaRPr lang="de-DE" sz="1100" b="0" i="0" u="none" strike="noStrike" baseline="0">
            <a:solidFill>
              <a:srgbClr val="000000"/>
            </a:solidFill>
            <a:latin typeface="DB Office"/>
          </a:endParaRPr>
        </a:p>
        <a:p>
          <a:pPr algn="l" rtl="0">
            <a:defRPr sz="1000"/>
          </a:pPr>
          <a:r>
            <a:rPr lang="de-DE" sz="1100" b="1" i="0" u="none" strike="noStrike" baseline="0">
              <a:solidFill>
                <a:srgbClr val="000000"/>
              </a:solidFill>
              <a:latin typeface="DB Office"/>
            </a:rPr>
            <a:t>Str:</a:t>
          </a:r>
          <a:r>
            <a:rPr lang="de-DE" sz="1100" b="0" i="0" u="none" strike="noStrike" baseline="0">
              <a:solidFill>
                <a:srgbClr val="000000"/>
              </a:solidFill>
              <a:latin typeface="DB Office"/>
            </a:rPr>
            <a:t> Brake applications to a halt under dry conditions </a:t>
          </a:r>
        </a:p>
        <a:p>
          <a:pPr algn="l" rtl="0">
            <a:defRPr sz="1000"/>
          </a:pPr>
          <a:r>
            <a:rPr lang="de-DE" sz="1100" b="1" i="0" u="none" strike="noStrike" baseline="0">
              <a:solidFill>
                <a:srgbClr val="000000"/>
              </a:solidFill>
              <a:latin typeface="DB Office"/>
            </a:rPr>
            <a:t>Dtr: </a:t>
          </a:r>
          <a:r>
            <a:rPr lang="de-DE" sz="1100" b="0" i="0" u="none" strike="noStrike" baseline="0">
              <a:solidFill>
                <a:srgbClr val="000000"/>
              </a:solidFill>
              <a:latin typeface="DB Office"/>
            </a:rPr>
            <a:t> Drag brake application (gradient) under dry conditions</a:t>
          </a:r>
        </a:p>
        <a:p>
          <a:pPr algn="l" rtl="0">
            <a:defRPr sz="1000"/>
          </a:pPr>
          <a:r>
            <a:rPr lang="de-DE" sz="1100" b="1" i="0" u="none" strike="noStrike" baseline="0">
              <a:solidFill>
                <a:srgbClr val="000000"/>
              </a:solidFill>
              <a:latin typeface="DB Office"/>
            </a:rPr>
            <a:t>Sn: </a:t>
          </a:r>
          <a:r>
            <a:rPr lang="de-DE" sz="1100" b="0" i="0" u="none" strike="noStrike" baseline="0">
              <a:solidFill>
                <a:srgbClr val="000000"/>
              </a:solidFill>
              <a:latin typeface="DB Office"/>
            </a:rPr>
            <a:t> Brake applications to a halt under wet conditions</a:t>
          </a:r>
        </a:p>
        <a:p>
          <a:pPr algn="l" rtl="0">
            <a:defRPr sz="1000"/>
          </a:pPr>
          <a:r>
            <a:rPr lang="de-DE" sz="1100" b="1" i="0" u="none" strike="noStrike" baseline="0">
              <a:solidFill>
                <a:srgbClr val="000000"/>
              </a:solidFill>
              <a:latin typeface="DB Office"/>
            </a:rPr>
            <a:t>Rtr:</a:t>
          </a:r>
          <a:r>
            <a:rPr lang="de-DE" sz="1100" b="0" i="0" u="none" strike="noStrike" baseline="0">
              <a:solidFill>
                <a:srgbClr val="000000"/>
              </a:solidFill>
              <a:latin typeface="DB Office"/>
            </a:rPr>
            <a:t>  Regular braking application under dry conditions to reduce speed</a:t>
          </a:r>
        </a:p>
        <a:p>
          <a:pPr algn="l" rtl="0">
            <a:defRPr sz="1000"/>
          </a:pPr>
          <a:endParaRPr lang="de-DE" sz="1100" b="0" i="0" u="none" strike="noStrike" baseline="0">
            <a:solidFill>
              <a:srgbClr val="000000"/>
            </a:solidFill>
            <a:latin typeface="DB Office"/>
          </a:endParaRPr>
        </a:p>
        <a:p>
          <a:pPr algn="l" rtl="0">
            <a:defRPr sz="1000"/>
          </a:pPr>
          <a:r>
            <a:rPr lang="de-DE" sz="1100" b="0" i="0" u="none" strike="noStrike" baseline="0">
              <a:solidFill>
                <a:srgbClr val="000000"/>
              </a:solidFill>
              <a:latin typeface="DB Office"/>
            </a:rPr>
            <a:t>1) When bedding-in the pads, a braked weight of 7.5 t is to be used</a:t>
          </a:r>
        </a:p>
        <a:p>
          <a:pPr algn="l" rtl="0">
            <a:defRPr sz="1000"/>
          </a:pPr>
          <a:endParaRPr lang="de-DE" sz="1100" b="0" i="0" u="none" strike="noStrike" baseline="0">
            <a:solidFill>
              <a:srgbClr val="000000"/>
            </a:solidFill>
            <a:latin typeface="DB Office"/>
          </a:endParaRPr>
        </a:p>
        <a:p>
          <a:pPr algn="l" rtl="0">
            <a:defRPr sz="1000"/>
          </a:pPr>
          <a:r>
            <a:rPr lang="de-DE" sz="1100" b="0" i="0" u="none" strike="noStrike" baseline="0">
              <a:solidFill>
                <a:srgbClr val="000000"/>
              </a:solidFill>
              <a:latin typeface="DB Office"/>
            </a:rPr>
            <a:t>2) Braking force is to be applied in two levels:  </a:t>
          </a:r>
        </a:p>
        <a:p>
          <a:pPr algn="l" rtl="0">
            <a:defRPr sz="1000"/>
          </a:pPr>
          <a:r>
            <a:rPr lang="de-DE" sz="1100" b="0" i="0" u="none" strike="noStrike" baseline="0">
              <a:solidFill>
                <a:srgbClr val="000000"/>
              </a:solidFill>
              <a:latin typeface="DB Office"/>
            </a:rPr>
            <a:t>Between the speed at which the brake application is initiated and 215 km/h the lower value is to be used; </a:t>
          </a:r>
        </a:p>
        <a:p>
          <a:pPr algn="l" rtl="0">
            <a:defRPr sz="1000"/>
          </a:pPr>
          <a:r>
            <a:rPr lang="de-DE" sz="1100" b="0" i="0" u="none" strike="noStrike" baseline="0">
              <a:solidFill>
                <a:srgbClr val="000000"/>
              </a:solidFill>
              <a:latin typeface="DB Office"/>
            </a:rPr>
            <a:t>at speeds under 215 km/h the higher value is to be used.</a:t>
          </a:r>
        </a:p>
        <a:p>
          <a:pPr algn="l" rtl="0">
            <a:defRPr sz="1000"/>
          </a:pPr>
          <a:endParaRPr lang="de-DE" sz="1100" b="0" i="0" u="none" strike="noStrike" baseline="0">
            <a:solidFill>
              <a:srgbClr val="000000"/>
            </a:solidFill>
            <a:latin typeface="DB Office"/>
          </a:endParaRPr>
        </a:p>
        <a:p>
          <a:pPr algn="l" rtl="0">
            <a:defRPr sz="1000"/>
          </a:pPr>
          <a:r>
            <a:rPr lang="de-DE" sz="1100" b="0" i="0" u="none" strike="noStrike" baseline="0">
              <a:solidFill>
                <a:srgbClr val="000000"/>
              </a:solidFill>
              <a:latin typeface="DB Office"/>
            </a:rPr>
            <a:t>Temperature measurement  has to be defined according RP18 and 541-3 and DT408</a:t>
          </a:r>
        </a:p>
        <a:p>
          <a:pPr algn="l" rtl="0">
            <a:defRPr sz="1000"/>
          </a:pPr>
          <a:endParaRPr lang="de-DE" sz="1100" b="0" i="0" u="none" strike="noStrike" baseline="0">
            <a:solidFill>
              <a:srgbClr val="000000"/>
            </a:solidFill>
            <a:latin typeface="DB Office"/>
          </a:endParaRPr>
        </a:p>
        <a:p>
          <a:pPr algn="l" rtl="0">
            <a:defRPr sz="1000"/>
          </a:pPr>
          <a:r>
            <a:rPr lang="de-DE" sz="1100" b="0" i="0" u="none" strike="noStrike" baseline="0">
              <a:solidFill>
                <a:srgbClr val="000000"/>
              </a:solidFill>
              <a:latin typeface="DB Office"/>
            </a:rPr>
            <a:t>record the temperatures between the brakings / cooling kurves / sliding temperatures e.g. for 200 km/h</a:t>
          </a:r>
        </a:p>
        <a:p>
          <a:pPr algn="l" rtl="0">
            <a:defRPr sz="1000"/>
          </a:pPr>
          <a:endParaRPr lang="de-DE" sz="1100" b="0" i="0" u="none" strike="noStrike" baseline="0">
            <a:solidFill>
              <a:srgbClr val="000000"/>
            </a:solidFill>
            <a:latin typeface="DB Office"/>
          </a:endParaRPr>
        </a:p>
        <a:p>
          <a:pPr algn="l" rtl="0">
            <a:defRPr sz="1000"/>
          </a:pPr>
          <a:r>
            <a:rPr lang="de-DE" sz="1100" b="0" i="0" u="none" strike="noStrike" baseline="0">
              <a:solidFill>
                <a:srgbClr val="000000"/>
              </a:solidFill>
              <a:latin typeface="DB Office"/>
            </a:rPr>
            <a:t>“shelter for thermocouples”</a:t>
          </a:r>
        </a:p>
        <a:p>
          <a:pPr algn="l" rtl="0">
            <a:defRPr sz="1000"/>
          </a:pPr>
          <a:endParaRPr lang="de-DE" sz="1100" b="0" i="0" u="none" strike="noStrike" baseline="0">
            <a:solidFill>
              <a:srgbClr val="000000"/>
            </a:solidFill>
            <a:latin typeface="DB Office"/>
          </a:endParaRPr>
        </a:p>
        <a:p>
          <a:pPr algn="l" rtl="0">
            <a:defRPr sz="1000"/>
          </a:pPr>
          <a:r>
            <a:rPr lang="de-DE" sz="1100" b="0" i="0" u="none" strike="noStrike" baseline="0">
              <a:solidFill>
                <a:srgbClr val="000000"/>
              </a:solidFill>
              <a:latin typeface="DB Office"/>
            </a:rPr>
            <a:t>braking from speeds more than 100 km/h: cooling with cooling speed down to less then 60°C, then accelerate to 300/ …. /500 and start the braking immediately</a:t>
          </a:r>
        </a:p>
        <a:p>
          <a:pPr algn="l" rtl="0">
            <a:defRPr sz="1000"/>
          </a:pPr>
          <a:endParaRPr lang="de-DE" sz="1100" b="0" i="0" u="none" strike="noStrike" baseline="0">
            <a:solidFill>
              <a:srgbClr val="000000"/>
            </a:solidFill>
            <a:latin typeface="DB Office"/>
          </a:endParaRPr>
        </a:p>
        <a:p>
          <a:pPr algn="l" rtl="0">
            <a:defRPr sz="1000"/>
          </a:pPr>
          <a:r>
            <a:rPr lang="de-DE" sz="1100" b="0" i="0" u="none" strike="noStrike" baseline="0">
              <a:solidFill>
                <a:srgbClr val="000000"/>
              </a:solidFill>
              <a:latin typeface="DB Office"/>
            </a:rPr>
            <a:t>measurement of weight and thickness after bedding in, #151 and at the end of the programm</a:t>
          </a:r>
        </a:p>
        <a:p>
          <a:pPr algn="l" rtl="0">
            <a:defRPr sz="1000"/>
          </a:pPr>
          <a:endParaRPr lang="de-DE" sz="1100" b="0" i="0" u="none" strike="noStrike" baseline="0">
            <a:solidFill>
              <a:srgbClr val="000000"/>
            </a:solidFill>
            <a:latin typeface="DB Office"/>
          </a:endParaRPr>
        </a:p>
        <a:p>
          <a:pPr algn="l" rtl="0">
            <a:defRPr sz="1000"/>
          </a:pPr>
          <a:r>
            <a:rPr lang="de-DE" sz="1100" b="0" i="0" u="none" strike="noStrike" baseline="0">
              <a:solidFill>
                <a:srgbClr val="000000"/>
              </a:solidFill>
              <a:latin typeface="DB Office"/>
            </a:rPr>
            <a:t>if wear measurement (thickness) within the program after braking #151 exceeds 50 percent of the total thickness a new set of pads is to be used for the braking #152 – end.</a:t>
          </a:r>
        </a:p>
        <a:p>
          <a:pPr algn="l" rtl="0">
            <a:defRPr sz="1000"/>
          </a:pPr>
          <a:endParaRPr lang="de-DE" sz="1100" b="0" i="0" u="none" strike="noStrike" baseline="0">
            <a:solidFill>
              <a:srgbClr val="000000"/>
            </a:solidFill>
            <a:latin typeface="DB Office"/>
          </a:endParaRPr>
        </a:p>
        <a:p>
          <a:pPr algn="l" rtl="0">
            <a:defRPr sz="1000"/>
          </a:pPr>
          <a:r>
            <a:rPr lang="de-DE" sz="1100" b="0" i="0" u="none" strike="noStrike" baseline="0">
              <a:solidFill>
                <a:srgbClr val="000000"/>
              </a:solidFill>
              <a:latin typeface="DB Office"/>
            </a:rPr>
            <a:t>sketch where to measure the thickness </a:t>
          </a:r>
        </a:p>
        <a:p>
          <a:pPr algn="l" rtl="0">
            <a:defRPr sz="1000"/>
          </a:pPr>
          <a:endParaRPr lang="de-DE" sz="1100" b="0" i="0" u="none" strike="noStrike" baseline="0">
            <a:solidFill>
              <a:srgbClr val="000000"/>
            </a:solidFill>
            <a:latin typeface="DB Office"/>
          </a:endParaRPr>
        </a:p>
        <a:p>
          <a:pPr algn="l" rtl="0">
            <a:defRPr sz="1000"/>
          </a:pPr>
          <a:endParaRPr lang="de-DE" sz="1100" b="0" i="0" u="none" strike="noStrike" baseline="0">
            <a:solidFill>
              <a:srgbClr val="000000"/>
            </a:solidFill>
            <a:latin typeface="DB Office"/>
          </a:endParaRPr>
        </a:p>
        <a:p>
          <a:pPr algn="l" rtl="0">
            <a:defRPr sz="1000"/>
          </a:pPr>
          <a:r>
            <a:rPr lang="de-DE" sz="1100" b="0" i="0" u="none" strike="noStrike" baseline="0">
              <a:solidFill>
                <a:srgbClr val="000000"/>
              </a:solidFill>
              <a:latin typeface="DB Office"/>
            </a:rPr>
            <a:t>Brake application time ts = 4 ± 0.2 s. Brake radius: r = 0.247 m</a:t>
          </a:r>
        </a:p>
        <a:p>
          <a:pPr algn="l" rtl="0">
            <a:defRPr sz="1000"/>
          </a:pPr>
          <a:r>
            <a:rPr lang="de-DE" sz="1100" b="1" i="0" u="none" strike="noStrike" baseline="0">
              <a:solidFill>
                <a:srgbClr val="000000"/>
              </a:solidFill>
              <a:latin typeface="DB Office"/>
            </a:rPr>
            <a:t>During cooling intervals between tests:</a:t>
          </a:r>
          <a:endParaRPr lang="de-DE" sz="1100" b="0" i="0" u="none" strike="noStrike" baseline="0">
            <a:solidFill>
              <a:srgbClr val="000000"/>
            </a:solidFill>
            <a:latin typeface="DB Office"/>
          </a:endParaRPr>
        </a:p>
        <a:p>
          <a:pPr algn="l" rtl="0">
            <a:defRPr sz="1000"/>
          </a:pPr>
          <a:r>
            <a:rPr lang="de-DE" sz="1100" b="0" i="0" u="none" strike="noStrike" baseline="0">
              <a:solidFill>
                <a:srgbClr val="000000"/>
              </a:solidFill>
              <a:latin typeface="DB Office"/>
            </a:rPr>
            <a:t>- Rotation speed:    100 km/h</a:t>
          </a:r>
        </a:p>
        <a:p>
          <a:pPr algn="l" rtl="0">
            <a:defRPr sz="1000"/>
          </a:pPr>
          <a:r>
            <a:rPr lang="de-DE" sz="1100" b="0" i="0" u="none" strike="noStrike" baseline="0">
              <a:solidFill>
                <a:srgbClr val="000000"/>
              </a:solidFill>
              <a:latin typeface="DB Office"/>
            </a:rPr>
            <a:t>- Speed of ventilating airflow:  80 km/h</a:t>
          </a:r>
        </a:p>
        <a:p>
          <a:pPr algn="l" rtl="0">
            <a:defRPr sz="1000"/>
          </a:pPr>
          <a:r>
            <a:rPr lang="de-DE" sz="1100" b="0" i="0" u="none" strike="noStrike" baseline="0">
              <a:solidFill>
                <a:srgbClr val="000000"/>
              </a:solidFill>
              <a:latin typeface="DB Office"/>
            </a:rPr>
            <a:t>- Ventilation must comply with the conditions described in B 126/DT 408 </a:t>
          </a:r>
        </a:p>
        <a:p>
          <a:pPr algn="l" rtl="0">
            <a:defRPr sz="1000"/>
          </a:pPr>
          <a:r>
            <a:rPr lang="de-DE" sz="1100" b="1" i="0" u="none" strike="noStrike" baseline="0">
              <a:solidFill>
                <a:srgbClr val="000000"/>
              </a:solidFill>
              <a:latin typeface="DB Office"/>
            </a:rPr>
            <a:t>Speed of ventilating airflow during brake applications:</a:t>
          </a:r>
          <a:r>
            <a:rPr lang="de-DE" sz="1100" b="0" i="0" u="none" strike="noStrike" baseline="0">
              <a:solidFill>
                <a:srgbClr val="000000"/>
              </a:solidFill>
              <a:latin typeface="DB Office"/>
            </a:rPr>
            <a:t> Speed of the disc divided </a:t>
          </a:r>
        </a:p>
        <a:p>
          <a:pPr algn="l" rtl="0">
            <a:defRPr sz="1000"/>
          </a:pPr>
          <a:r>
            <a:rPr lang="de-DE" sz="1100" b="0" i="0" u="none" strike="noStrike" baseline="0">
              <a:solidFill>
                <a:srgbClr val="000000"/>
              </a:solidFill>
              <a:latin typeface="DB Office"/>
            </a:rPr>
            <a:t>by 2 at vmax = 100 km/h</a:t>
          </a:r>
        </a:p>
        <a:p>
          <a:pPr algn="l" rtl="0">
            <a:defRPr sz="1000"/>
          </a:pPr>
          <a:endParaRPr lang="de-DE" sz="1100" b="0" i="0" u="none" strike="noStrike" baseline="0">
            <a:solidFill>
              <a:srgbClr val="000000"/>
            </a:solidFill>
            <a:latin typeface="DB Office"/>
          </a:endParaRPr>
        </a:p>
        <a:p>
          <a:pPr algn="l" rtl="0">
            <a:defRPr sz="1000"/>
          </a:pPr>
          <a:r>
            <a:rPr lang="de-DE" sz="1100" b="1" i="0" u="none" strike="noStrike" baseline="0">
              <a:solidFill>
                <a:srgbClr val="000000"/>
              </a:solidFill>
              <a:latin typeface="DB Office"/>
            </a:rPr>
            <a:t>Water spraying requirements</a:t>
          </a:r>
          <a:r>
            <a:rPr lang="de-DE" sz="1100" b="0" i="0" u="none" strike="noStrike" baseline="0">
              <a:solidFill>
                <a:srgbClr val="000000"/>
              </a:solidFill>
              <a:latin typeface="DB Office"/>
            </a:rPr>
            <a:t>: 25 l/h (12.5 l/h per disc face). The nozzles indicated in UIC Leaflet 541-3 are to be used for the water spraying operations. The water temperature must be between 8 - 15 °.</a:t>
          </a:r>
        </a:p>
        <a:p>
          <a:pPr algn="l" rtl="0">
            <a:defRPr sz="1000"/>
          </a:pPr>
          <a:endParaRPr lang="de-DE" sz="1100" b="0" i="0" u="none" strike="noStrike" baseline="0">
            <a:solidFill>
              <a:srgbClr val="000000"/>
            </a:solidFill>
            <a:latin typeface="DB Office"/>
          </a:endParaRPr>
        </a:p>
        <a:p>
          <a:pPr algn="l" rtl="0">
            <a:defRPr sz="1000"/>
          </a:pPr>
          <a:r>
            <a:rPr lang="de-DE" sz="1100" b="0" i="0" u="none" strike="noStrike" baseline="0">
              <a:solidFill>
                <a:srgbClr val="000000"/>
              </a:solidFill>
              <a:latin typeface="DB Office"/>
            </a:rPr>
            <a:t>Cooling during wet brakings according o UIC 541-3 or RP18</a:t>
          </a:r>
          <a:endParaRPr lang="de-DE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de-DE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de-DE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17</xdr:col>
      <xdr:colOff>457200</xdr:colOff>
      <xdr:row>12</xdr:row>
      <xdr:rowOff>110914</xdr:rowOff>
    </xdr:from>
    <xdr:to>
      <xdr:col>24</xdr:col>
      <xdr:colOff>608244</xdr:colOff>
      <xdr:row>53</xdr:row>
      <xdr:rowOff>17594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452C1642-A8FA-4D0F-91A6-E4B13FB2E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81500" y="4063789"/>
          <a:ext cx="7170969" cy="6936130"/>
        </a:xfrm>
        <a:prstGeom prst="rect">
          <a:avLst/>
        </a:prstGeom>
      </xdr:spPr>
    </xdr:pic>
    <xdr:clientData/>
  </xdr:twoCellAnchor>
  <xdr:twoCellAnchor editAs="oneCell">
    <xdr:from>
      <xdr:col>18</xdr:col>
      <xdr:colOff>26670</xdr:colOff>
      <xdr:row>53</xdr:row>
      <xdr:rowOff>27053</xdr:rowOff>
    </xdr:from>
    <xdr:to>
      <xdr:col>24</xdr:col>
      <xdr:colOff>377190</xdr:colOff>
      <xdr:row>67</xdr:row>
      <xdr:rowOff>75786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250616B1-6442-4D55-B3C5-D995D4374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27220" y="11009378"/>
          <a:ext cx="6894195" cy="2449033"/>
        </a:xfrm>
        <a:prstGeom prst="rect">
          <a:avLst/>
        </a:prstGeom>
      </xdr:spPr>
    </xdr:pic>
    <xdr:clientData/>
  </xdr:twoCellAnchor>
  <xdr:twoCellAnchor editAs="oneCell">
    <xdr:from>
      <xdr:col>18</xdr:col>
      <xdr:colOff>49530</xdr:colOff>
      <xdr:row>67</xdr:row>
      <xdr:rowOff>85774</xdr:rowOff>
    </xdr:from>
    <xdr:to>
      <xdr:col>24</xdr:col>
      <xdr:colOff>400050</xdr:colOff>
      <xdr:row>91</xdr:row>
      <xdr:rowOff>130975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42A2635-8B33-4072-B113-DF53D6282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50080" y="13468399"/>
          <a:ext cx="6894195" cy="4160001"/>
        </a:xfrm>
        <a:prstGeom prst="rect">
          <a:avLst/>
        </a:prstGeom>
      </xdr:spPr>
    </xdr:pic>
    <xdr:clientData/>
  </xdr:twoCellAnchor>
  <xdr:twoCellAnchor>
    <xdr:from>
      <xdr:col>13</xdr:col>
      <xdr:colOff>9525</xdr:colOff>
      <xdr:row>118</xdr:row>
      <xdr:rowOff>0</xdr:rowOff>
    </xdr:from>
    <xdr:to>
      <xdr:col>18</xdr:col>
      <xdr:colOff>685800</xdr:colOff>
      <xdr:row>123</xdr:row>
      <xdr:rowOff>0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82C5F565-E0AF-4768-AF1C-F9462F7E6170}"/>
            </a:ext>
          </a:extLst>
        </xdr:cNvPr>
        <xdr:cNvSpPr txBox="1"/>
      </xdr:nvSpPr>
      <xdr:spPr>
        <a:xfrm>
          <a:off x="2628900" y="22126575"/>
          <a:ext cx="2505075" cy="85725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Die ersten 5 Br zum Trocknen der Beläge sind aus der Bewertung rausgenommen worden. Zu große Streuung. Beschluß UIC Meeting März 2019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19050</xdr:colOff>
      <xdr:row>61</xdr:row>
      <xdr:rowOff>66675</xdr:rowOff>
    </xdr:from>
    <xdr:ext cx="6288405" cy="4048125"/>
    <xdr:grpSp>
      <xdr:nvGrpSpPr>
        <xdr:cNvPr id="2" name="Group 40">
          <a:extLst>
            <a:ext uri="{FF2B5EF4-FFF2-40B4-BE49-F238E27FC236}">
              <a16:creationId xmlns:a16="http://schemas.microsoft.com/office/drawing/2014/main" id="{8BF07511-81FF-4CAC-AD62-15C85B6ACFE7}"/>
            </a:ext>
          </a:extLst>
        </xdr:cNvPr>
        <xdr:cNvGrpSpPr>
          <a:grpSpLocks/>
        </xdr:cNvGrpSpPr>
      </xdr:nvGrpSpPr>
      <xdr:grpSpPr bwMode="auto">
        <a:xfrm>
          <a:off x="7745730" y="12426315"/>
          <a:ext cx="6288405" cy="4048125"/>
          <a:chOff x="82" y="830"/>
          <a:chExt cx="641" cy="420"/>
        </a:xfrm>
      </xdr:grpSpPr>
      <xdr:pic>
        <xdr:nvPicPr>
          <xdr:cNvPr id="3" name="Picture 41">
            <a:extLst>
              <a:ext uri="{FF2B5EF4-FFF2-40B4-BE49-F238E27FC236}">
                <a16:creationId xmlns:a16="http://schemas.microsoft.com/office/drawing/2014/main" id="{ED269F6D-DA8B-4A3D-8FCA-3C2C185F6CC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2" y="850"/>
            <a:ext cx="641" cy="4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42">
            <a:extLst>
              <a:ext uri="{FF2B5EF4-FFF2-40B4-BE49-F238E27FC236}">
                <a16:creationId xmlns:a16="http://schemas.microsoft.com/office/drawing/2014/main" id="{01936FC0-292E-43A5-9047-F6BF31279CE9}"/>
              </a:ext>
            </a:extLst>
          </xdr:cNvPr>
          <xdr:cNvSpPr txBox="1">
            <a:spLocks noChangeArrowheads="1"/>
          </xdr:cNvSpPr>
        </xdr:nvSpPr>
        <xdr:spPr bwMode="auto">
          <a:xfrm>
            <a:off x="428" y="830"/>
            <a:ext cx="132" cy="28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de-DE" sz="1200" b="0" i="0" u="none" strike="noStrike" baseline="0">
                <a:solidFill>
                  <a:srgbClr val="000000"/>
                </a:solidFill>
                <a:latin typeface="Times New Roman"/>
                <a:cs typeface="Times New Roman"/>
              </a:rPr>
              <a:t>Leading edges </a:t>
            </a:r>
          </a:p>
        </xdr:txBody>
      </xdr:sp>
      <xdr:sp macro="" textlink="">
        <xdr:nvSpPr>
          <xdr:cNvPr id="5" name="Line 43">
            <a:extLst>
              <a:ext uri="{FF2B5EF4-FFF2-40B4-BE49-F238E27FC236}">
                <a16:creationId xmlns:a16="http://schemas.microsoft.com/office/drawing/2014/main" id="{568D3D42-0986-4D6F-95A3-FA1C08C997C5}"/>
              </a:ext>
            </a:extLst>
          </xdr:cNvPr>
          <xdr:cNvSpPr>
            <a:spLocks noChangeShapeType="1"/>
          </xdr:cNvSpPr>
        </xdr:nvSpPr>
        <xdr:spPr bwMode="auto">
          <a:xfrm flipH="1">
            <a:off x="344" y="854"/>
            <a:ext cx="84" cy="168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" name="Line 44">
            <a:extLst>
              <a:ext uri="{FF2B5EF4-FFF2-40B4-BE49-F238E27FC236}">
                <a16:creationId xmlns:a16="http://schemas.microsoft.com/office/drawing/2014/main" id="{E27B0CA5-0192-476F-97EF-6BE70217D17F}"/>
              </a:ext>
            </a:extLst>
          </xdr:cNvPr>
          <xdr:cNvSpPr>
            <a:spLocks noChangeShapeType="1"/>
          </xdr:cNvSpPr>
        </xdr:nvSpPr>
        <xdr:spPr bwMode="auto">
          <a:xfrm flipH="1">
            <a:off x="224" y="854"/>
            <a:ext cx="204" cy="216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485775</xdr:colOff>
      <xdr:row>62</xdr:row>
      <xdr:rowOff>95250</xdr:rowOff>
    </xdr:from>
    <xdr:to>
      <xdr:col>26</xdr:col>
      <xdr:colOff>495300</xdr:colOff>
      <xdr:row>87</xdr:row>
      <xdr:rowOff>57150</xdr:rowOff>
    </xdr:to>
    <xdr:grpSp>
      <xdr:nvGrpSpPr>
        <xdr:cNvPr id="2" name="Group 26">
          <a:extLst>
            <a:ext uri="{FF2B5EF4-FFF2-40B4-BE49-F238E27FC236}">
              <a16:creationId xmlns:a16="http://schemas.microsoft.com/office/drawing/2014/main" id="{83D4B590-BE51-4AC0-99F6-6B0BC50DDB25}"/>
            </a:ext>
          </a:extLst>
        </xdr:cNvPr>
        <xdr:cNvGrpSpPr>
          <a:grpSpLocks/>
        </xdr:cNvGrpSpPr>
      </xdr:nvGrpSpPr>
      <xdr:grpSpPr bwMode="auto">
        <a:xfrm>
          <a:off x="8852535" y="11670030"/>
          <a:ext cx="6288405" cy="4152900"/>
          <a:chOff x="82" y="830"/>
          <a:chExt cx="641" cy="420"/>
        </a:xfrm>
      </xdr:grpSpPr>
      <xdr:pic>
        <xdr:nvPicPr>
          <xdr:cNvPr id="3" name="Picture 27">
            <a:extLst>
              <a:ext uri="{FF2B5EF4-FFF2-40B4-BE49-F238E27FC236}">
                <a16:creationId xmlns:a16="http://schemas.microsoft.com/office/drawing/2014/main" id="{4127689E-A039-4C60-A263-911A1A867F4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2" y="850"/>
            <a:ext cx="641" cy="4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28">
            <a:extLst>
              <a:ext uri="{FF2B5EF4-FFF2-40B4-BE49-F238E27FC236}">
                <a16:creationId xmlns:a16="http://schemas.microsoft.com/office/drawing/2014/main" id="{B0B532B2-A33D-4000-A183-C9EA0878F9F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28" y="830"/>
            <a:ext cx="132" cy="28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de-DE" sz="1200" b="0" i="0" u="none" strike="noStrike" baseline="0">
                <a:solidFill>
                  <a:srgbClr val="000000"/>
                </a:solidFill>
                <a:latin typeface="Times New Roman"/>
                <a:cs typeface="Times New Roman"/>
              </a:rPr>
              <a:t>Leading edges </a:t>
            </a:r>
          </a:p>
        </xdr:txBody>
      </xdr:sp>
      <xdr:sp macro="" textlink="">
        <xdr:nvSpPr>
          <xdr:cNvPr id="5" name="Line 29">
            <a:extLst>
              <a:ext uri="{FF2B5EF4-FFF2-40B4-BE49-F238E27FC236}">
                <a16:creationId xmlns:a16="http://schemas.microsoft.com/office/drawing/2014/main" id="{820031CC-0257-4030-8ADA-4CE54AFB5072}"/>
              </a:ext>
            </a:extLst>
          </xdr:cNvPr>
          <xdr:cNvSpPr>
            <a:spLocks noChangeShapeType="1"/>
          </xdr:cNvSpPr>
        </xdr:nvSpPr>
        <xdr:spPr bwMode="auto">
          <a:xfrm flipH="1">
            <a:off x="344" y="854"/>
            <a:ext cx="84" cy="168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" name="Line 30">
            <a:extLst>
              <a:ext uri="{FF2B5EF4-FFF2-40B4-BE49-F238E27FC236}">
                <a16:creationId xmlns:a16="http://schemas.microsoft.com/office/drawing/2014/main" id="{FDF18898-6130-48E1-9A15-FDA2C7322A74}"/>
              </a:ext>
            </a:extLst>
          </xdr:cNvPr>
          <xdr:cNvSpPr>
            <a:spLocks noChangeShapeType="1"/>
          </xdr:cNvSpPr>
        </xdr:nvSpPr>
        <xdr:spPr bwMode="auto">
          <a:xfrm flipH="1">
            <a:off x="224" y="854"/>
            <a:ext cx="204" cy="216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1647825</xdr:colOff>
      <xdr:row>1</xdr:row>
      <xdr:rowOff>161925</xdr:rowOff>
    </xdr:from>
    <xdr:to>
      <xdr:col>13</xdr:col>
      <xdr:colOff>247650</xdr:colOff>
      <xdr:row>22</xdr:row>
      <xdr:rowOff>19050</xdr:rowOff>
    </xdr:to>
    <xdr:sp macro="" textlink="">
      <xdr:nvSpPr>
        <xdr:cNvPr id="5133" name="Text Box 13">
          <a:extLst>
            <a:ext uri="{FF2B5EF4-FFF2-40B4-BE49-F238E27FC236}">
              <a16:creationId xmlns:a16="http://schemas.microsoft.com/office/drawing/2014/main" id="{00000000-0008-0000-0400-00000D140000}"/>
            </a:ext>
          </a:extLst>
        </xdr:cNvPr>
        <xdr:cNvSpPr txBox="1">
          <a:spLocks noChangeArrowheads="1"/>
        </xdr:cNvSpPr>
      </xdr:nvSpPr>
      <xdr:spPr bwMode="auto">
        <a:xfrm>
          <a:off x="8029575" y="438150"/>
          <a:ext cx="4591050" cy="3581400"/>
        </a:xfrm>
        <a:prstGeom prst="rect">
          <a:avLst/>
        </a:prstGeom>
        <a:solidFill>
          <a:srgbClr val="CCCCFF"/>
        </a:solidFill>
        <a:ln w="222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0000" tIns="46800" rIns="90000" bIns="46800" anchor="t" upright="1"/>
        <a:lstStyle/>
        <a:p>
          <a:pPr algn="l" rtl="0">
            <a:defRPr sz="1000"/>
          </a:pPr>
          <a:r>
            <a:rPr lang="fr-FR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How to use this tool???</a:t>
          </a:r>
          <a:endParaRPr lang="fr-FR" sz="10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fr-FR" sz="10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fr-FR" sz="1000" b="1" i="0" u="none" strike="noStrike" baseline="0">
              <a:solidFill>
                <a:srgbClr val="008000"/>
              </a:solidFill>
              <a:latin typeface="Arial"/>
              <a:cs typeface="Arial"/>
            </a:rPr>
            <a:t>BrakePad T30s:</a:t>
          </a:r>
          <a:endParaRPr lang="fr-FR" sz="10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Copy your µm values into the cells L8 to L173 of worksheet "BrakePad T30s". Fill in this worksheet "Results of violations"</a:t>
          </a:r>
        </a:p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In cell D25 indicate the total number of tests performed (not every bench is tested up to 500 km/h).</a:t>
          </a: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fr-FR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LL-C952-1:</a:t>
          </a:r>
        </a:p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Copy your µm values into the cells C7 to C144 of worksheet "LL-C952-1".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fr-FR" sz="1000" b="0" i="0" baseline="0">
              <a:effectLst/>
              <a:latin typeface="+mn-lt"/>
              <a:ea typeface="+mn-ea"/>
              <a:cs typeface="+mn-cs"/>
            </a:rPr>
            <a:t>Fill in this worksheet "Results of violations"</a:t>
          </a:r>
          <a:endParaRPr lang="de-DE">
            <a:effectLst/>
          </a:endParaRPr>
        </a:p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In cell D34 indicate the total number of tests performed (normally 138).</a:t>
          </a:r>
        </a:p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</a:t>
          </a:r>
        </a:p>
        <a:p>
          <a:pPr algn="l" rtl="0">
            <a:defRPr sz="1000"/>
          </a:pPr>
          <a:r>
            <a:rPr lang="fr-FR" sz="1000" b="1" i="0" u="none" strike="noStrike" baseline="0">
              <a:solidFill>
                <a:srgbClr val="333333"/>
              </a:solidFill>
              <a:latin typeface="Arial"/>
              <a:cs typeface="Arial"/>
            </a:rPr>
            <a:t>K-816M:</a:t>
          </a: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Copy your µm values into the cells D7 to D142 of worksheet "K-816M"</a:t>
          </a:r>
        </a:p>
        <a:p>
          <a:pPr rtl="0"/>
          <a:r>
            <a:rPr lang="fr-FR" sz="1100" b="0" i="0" baseline="0">
              <a:effectLst/>
              <a:latin typeface="+mn-lt"/>
              <a:ea typeface="+mn-ea"/>
              <a:cs typeface="+mn-cs"/>
            </a:rPr>
            <a:t>Fill in this worksheet "Results of violations"</a:t>
          </a:r>
          <a:endParaRPr lang="de-DE" sz="1000">
            <a:effectLst/>
          </a:endParaRPr>
        </a:p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In cell D43 indicate the total number of tests performed (normally 136).</a:t>
          </a: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If you have any question, please contact the chairman of UIC B126.3.</a:t>
          </a: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214"/>
  <sheetViews>
    <sheetView workbookViewId="0">
      <pane ySplit="2" topLeftCell="A183" activePane="bottomLeft" state="frozen"/>
      <selection pane="bottomLeft" activeCell="F212" sqref="F212"/>
    </sheetView>
  </sheetViews>
  <sheetFormatPr baseColWidth="10" defaultRowHeight="13.2" x14ac:dyDescent="0.25"/>
  <cols>
    <col min="1" max="1" width="20.6640625" customWidth="1"/>
    <col min="14" max="16" width="11.44140625" style="199"/>
  </cols>
  <sheetData>
    <row r="1" spans="1:20" ht="22.8" x14ac:dyDescent="0.4">
      <c r="A1" s="189" t="s">
        <v>35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</row>
    <row r="2" spans="1:20" ht="23.25" hidden="1" customHeight="1" x14ac:dyDescent="0.25">
      <c r="A2" s="191" t="s">
        <v>33</v>
      </c>
      <c r="B2" s="192">
        <v>40438</v>
      </c>
      <c r="C2" s="190" t="s">
        <v>34</v>
      </c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  <c r="P2" s="190"/>
      <c r="Q2" s="190"/>
      <c r="R2" s="190"/>
      <c r="S2" s="190"/>
      <c r="T2" s="190"/>
    </row>
    <row r="3" spans="1:20" ht="24.75" customHeight="1" x14ac:dyDescent="0.25">
      <c r="A3" s="191" t="s">
        <v>31</v>
      </c>
      <c r="B3" s="192">
        <v>40438</v>
      </c>
      <c r="C3" s="190" t="s">
        <v>32</v>
      </c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190"/>
    </row>
    <row r="4" spans="1:20" x14ac:dyDescent="0.25">
      <c r="A4" s="190"/>
      <c r="B4" s="190"/>
      <c r="C4" s="190" t="s">
        <v>36</v>
      </c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</row>
    <row r="5" spans="1:20" x14ac:dyDescent="0.25">
      <c r="A5" s="190"/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</row>
    <row r="6" spans="1:20" x14ac:dyDescent="0.25">
      <c r="A6" s="191" t="s">
        <v>38</v>
      </c>
      <c r="B6" s="192">
        <v>40455</v>
      </c>
      <c r="C6" s="191" t="s">
        <v>128</v>
      </c>
      <c r="D6" s="190"/>
      <c r="E6" s="190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</row>
    <row r="7" spans="1:20" x14ac:dyDescent="0.25">
      <c r="A7" s="190"/>
      <c r="B7" s="190"/>
      <c r="C7" s="190" t="s">
        <v>39</v>
      </c>
      <c r="D7" s="190"/>
      <c r="E7" s="190"/>
      <c r="F7" s="190"/>
      <c r="G7" s="190"/>
      <c r="H7" s="190"/>
      <c r="I7" s="190"/>
      <c r="J7" s="190"/>
      <c r="K7" s="190"/>
      <c r="L7" s="190"/>
      <c r="M7" s="190"/>
      <c r="N7" s="190"/>
      <c r="O7" s="190"/>
      <c r="P7" s="190"/>
      <c r="Q7" s="190"/>
      <c r="R7" s="190"/>
      <c r="S7" s="190"/>
      <c r="T7" s="190"/>
    </row>
    <row r="8" spans="1:20" x14ac:dyDescent="0.25">
      <c r="A8" s="190"/>
      <c r="B8" s="190"/>
      <c r="C8" s="190" t="s">
        <v>40</v>
      </c>
      <c r="D8" s="190"/>
      <c r="E8" s="190"/>
      <c r="F8" s="190"/>
      <c r="G8" s="190"/>
      <c r="H8" s="190"/>
      <c r="I8" s="190"/>
      <c r="J8" s="190"/>
      <c r="K8" s="190"/>
      <c r="L8" s="190"/>
      <c r="M8" s="190"/>
      <c r="N8" s="190"/>
      <c r="O8" s="190"/>
      <c r="P8" s="190"/>
      <c r="Q8" s="190"/>
      <c r="R8" s="190"/>
      <c r="S8" s="190"/>
      <c r="T8" s="190"/>
    </row>
    <row r="9" spans="1:20" x14ac:dyDescent="0.25">
      <c r="A9" s="190"/>
      <c r="B9" s="190"/>
      <c r="C9" s="190" t="s">
        <v>41</v>
      </c>
      <c r="D9" s="190"/>
      <c r="E9" s="190"/>
      <c r="F9" s="190"/>
      <c r="G9" s="190"/>
      <c r="H9" s="190"/>
      <c r="I9" s="190"/>
      <c r="J9" s="190"/>
      <c r="K9" s="190"/>
      <c r="L9" s="190"/>
      <c r="M9" s="190"/>
      <c r="N9" s="190"/>
      <c r="O9" s="190"/>
      <c r="P9" s="190"/>
      <c r="Q9" s="190"/>
      <c r="R9" s="190"/>
      <c r="S9" s="190"/>
      <c r="T9" s="190"/>
    </row>
    <row r="10" spans="1:20" x14ac:dyDescent="0.25">
      <c r="A10" s="190"/>
      <c r="B10" s="190"/>
      <c r="C10" s="190" t="s">
        <v>53</v>
      </c>
      <c r="D10" s="190"/>
      <c r="E10" s="190"/>
      <c r="F10" s="190"/>
      <c r="G10" s="190"/>
      <c r="H10" s="190"/>
      <c r="I10" s="190"/>
      <c r="J10" s="190"/>
      <c r="K10" s="190"/>
      <c r="L10" s="190"/>
      <c r="M10" s="190"/>
      <c r="N10" s="190"/>
      <c r="O10" s="190"/>
      <c r="P10" s="190"/>
      <c r="Q10" s="190"/>
      <c r="R10" s="190"/>
      <c r="S10" s="190"/>
      <c r="T10" s="190"/>
    </row>
    <row r="11" spans="1:20" x14ac:dyDescent="0.25">
      <c r="A11" s="190"/>
      <c r="B11" s="190"/>
      <c r="C11" s="190" t="s">
        <v>56</v>
      </c>
      <c r="D11" s="190"/>
      <c r="E11" s="190"/>
      <c r="F11" s="190"/>
      <c r="G11" s="190"/>
      <c r="H11" s="190"/>
      <c r="I11" s="190"/>
      <c r="J11" s="190"/>
      <c r="K11" s="190"/>
      <c r="L11" s="190"/>
      <c r="M11" s="190"/>
      <c r="N11" s="190"/>
      <c r="O11" s="190"/>
      <c r="P11" s="190"/>
      <c r="Q11" s="190"/>
      <c r="R11" s="190"/>
      <c r="S11" s="190"/>
      <c r="T11" s="190"/>
    </row>
    <row r="12" spans="1:20" x14ac:dyDescent="0.25">
      <c r="A12" s="190"/>
      <c r="B12" s="190"/>
      <c r="C12" s="190"/>
      <c r="D12" s="190"/>
      <c r="E12" s="190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287" t="s">
        <v>111</v>
      </c>
    </row>
    <row r="13" spans="1:20" x14ac:dyDescent="0.25">
      <c r="A13" s="190"/>
      <c r="B13" s="192">
        <v>40456</v>
      </c>
      <c r="C13" s="190" t="s">
        <v>64</v>
      </c>
      <c r="D13" s="190"/>
      <c r="E13" s="190"/>
      <c r="F13" s="190"/>
      <c r="G13" s="190"/>
      <c r="H13" s="190"/>
      <c r="I13" s="190"/>
      <c r="J13" s="190"/>
      <c r="K13" s="190"/>
      <c r="L13" s="190"/>
      <c r="M13" s="190"/>
      <c r="N13" s="190"/>
      <c r="O13" s="190"/>
      <c r="P13" s="190"/>
      <c r="Q13" s="190"/>
      <c r="R13" s="190"/>
      <c r="S13" s="190"/>
      <c r="T13" s="287"/>
    </row>
    <row r="14" spans="1:20" x14ac:dyDescent="0.25">
      <c r="A14" s="190"/>
      <c r="B14" s="190"/>
      <c r="C14" s="190" t="s">
        <v>65</v>
      </c>
      <c r="D14" s="190"/>
      <c r="E14" s="190"/>
      <c r="F14" s="190"/>
      <c r="G14" s="190"/>
      <c r="H14" s="190"/>
      <c r="I14" s="190"/>
      <c r="J14" s="190"/>
      <c r="K14" s="190"/>
      <c r="L14" s="190"/>
      <c r="M14" s="190"/>
      <c r="N14" s="190"/>
      <c r="O14" s="190"/>
      <c r="P14" s="190"/>
      <c r="Q14" s="190"/>
      <c r="R14" s="190"/>
      <c r="S14" s="190"/>
      <c r="T14" s="287"/>
    </row>
    <row r="15" spans="1:20" x14ac:dyDescent="0.25">
      <c r="A15" s="190"/>
      <c r="B15" s="190"/>
      <c r="C15" s="190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  <c r="P15" s="190"/>
      <c r="Q15" s="190"/>
      <c r="R15" s="190"/>
      <c r="S15" s="190"/>
      <c r="T15" s="287"/>
    </row>
    <row r="16" spans="1:20" x14ac:dyDescent="0.25">
      <c r="A16" s="190"/>
      <c r="B16" s="190"/>
      <c r="C16" s="190"/>
      <c r="D16" s="190"/>
      <c r="E16" s="190"/>
      <c r="F16" s="190"/>
      <c r="G16" s="190"/>
      <c r="H16" s="190"/>
      <c r="I16" s="190"/>
      <c r="J16" s="190"/>
      <c r="K16" s="190"/>
      <c r="L16" s="190"/>
      <c r="M16" s="190"/>
      <c r="N16" s="190"/>
      <c r="O16" s="190"/>
      <c r="P16" s="190"/>
      <c r="Q16" s="190"/>
      <c r="R16" s="190"/>
      <c r="S16" s="190"/>
      <c r="T16" s="287"/>
    </row>
    <row r="17" spans="1:20" x14ac:dyDescent="0.25">
      <c r="A17" s="191" t="s">
        <v>69</v>
      </c>
      <c r="B17" s="192">
        <v>40458</v>
      </c>
      <c r="C17" s="190" t="s">
        <v>68</v>
      </c>
      <c r="D17" s="190" t="s">
        <v>66</v>
      </c>
      <c r="E17" s="190"/>
      <c r="F17" s="190"/>
      <c r="G17" s="190"/>
      <c r="H17" s="190"/>
      <c r="I17" s="190"/>
      <c r="J17" s="190"/>
      <c r="K17" s="190"/>
      <c r="L17" s="190"/>
      <c r="M17" s="190"/>
      <c r="N17" s="190"/>
      <c r="O17" s="190"/>
      <c r="P17" s="190"/>
      <c r="Q17" s="190"/>
      <c r="R17" s="190"/>
      <c r="S17" s="190"/>
      <c r="T17" s="287"/>
    </row>
    <row r="18" spans="1:20" x14ac:dyDescent="0.25">
      <c r="A18" s="190"/>
      <c r="B18" s="190"/>
      <c r="C18" s="190" t="s">
        <v>70</v>
      </c>
      <c r="D18" s="190" t="s">
        <v>67</v>
      </c>
      <c r="E18" s="190"/>
      <c r="F18" s="190"/>
      <c r="G18" s="190"/>
      <c r="H18" s="190"/>
      <c r="I18" s="190"/>
      <c r="J18" s="190"/>
      <c r="K18" s="190"/>
      <c r="L18" s="190"/>
      <c r="M18" s="190"/>
      <c r="N18" s="190"/>
      <c r="O18" s="190"/>
      <c r="P18" s="190"/>
      <c r="Q18" s="190"/>
      <c r="R18" s="190"/>
      <c r="S18" s="190"/>
      <c r="T18" s="287"/>
    </row>
    <row r="19" spans="1:20" x14ac:dyDescent="0.25">
      <c r="A19" s="190"/>
      <c r="B19" s="190"/>
      <c r="C19" s="190" t="s">
        <v>71</v>
      </c>
      <c r="D19" s="190"/>
      <c r="E19" s="190"/>
      <c r="F19" s="190"/>
      <c r="G19" s="190"/>
      <c r="H19" s="190"/>
      <c r="I19" s="190"/>
      <c r="J19" s="190"/>
      <c r="K19" s="190"/>
      <c r="L19" s="190"/>
      <c r="M19" s="190"/>
      <c r="N19" s="190"/>
      <c r="O19" s="190"/>
      <c r="P19" s="190"/>
      <c r="Q19" s="190"/>
      <c r="R19" s="190"/>
      <c r="S19" s="190"/>
      <c r="T19" s="287"/>
    </row>
    <row r="20" spans="1:20" x14ac:dyDescent="0.25">
      <c r="A20" s="190"/>
      <c r="B20" s="190"/>
      <c r="C20" s="190"/>
      <c r="D20" s="190"/>
      <c r="E20" s="190"/>
      <c r="F20" s="190"/>
      <c r="G20" s="190"/>
      <c r="H20" s="190"/>
      <c r="I20" s="190"/>
      <c r="J20" s="190"/>
      <c r="K20" s="190"/>
      <c r="L20" s="190"/>
      <c r="M20" s="190"/>
      <c r="N20" s="190"/>
      <c r="O20" s="190"/>
      <c r="P20" s="190"/>
      <c r="Q20" s="190"/>
      <c r="R20" s="190"/>
      <c r="S20" s="190"/>
      <c r="T20" s="287"/>
    </row>
    <row r="21" spans="1:20" x14ac:dyDescent="0.25">
      <c r="A21" s="190"/>
      <c r="B21" s="190"/>
      <c r="C21" s="190" t="s">
        <v>72</v>
      </c>
      <c r="D21" s="190"/>
      <c r="E21" s="190"/>
      <c r="F21" s="190"/>
      <c r="G21" s="190"/>
      <c r="H21" s="190"/>
      <c r="I21" s="190"/>
      <c r="J21" s="190"/>
      <c r="K21" s="190"/>
      <c r="L21" s="190"/>
      <c r="M21" s="190"/>
      <c r="N21" s="190"/>
      <c r="O21" s="190"/>
      <c r="P21" s="190"/>
      <c r="Q21" s="190"/>
      <c r="R21" s="190"/>
      <c r="S21" s="190"/>
      <c r="T21" s="287"/>
    </row>
    <row r="22" spans="1:20" x14ac:dyDescent="0.25">
      <c r="A22" s="190"/>
      <c r="B22" s="190"/>
      <c r="C22" s="190"/>
      <c r="D22" s="190"/>
      <c r="E22" s="190"/>
      <c r="F22" s="190"/>
      <c r="G22" s="190"/>
      <c r="H22" s="190"/>
      <c r="I22" s="190"/>
      <c r="J22" s="190"/>
      <c r="K22" s="190"/>
      <c r="L22" s="190"/>
      <c r="M22" s="190"/>
      <c r="N22" s="190"/>
      <c r="O22" s="190"/>
      <c r="P22" s="190"/>
      <c r="Q22" s="190"/>
      <c r="R22" s="190"/>
      <c r="S22" s="190"/>
      <c r="T22" s="287"/>
    </row>
    <row r="23" spans="1:20" x14ac:dyDescent="0.25">
      <c r="A23" s="191" t="s">
        <v>73</v>
      </c>
      <c r="B23" s="192">
        <v>40462</v>
      </c>
      <c r="C23" s="190" t="s">
        <v>74</v>
      </c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287"/>
    </row>
    <row r="24" spans="1:20" x14ac:dyDescent="0.25">
      <c r="A24" s="190"/>
      <c r="B24" s="190"/>
      <c r="C24" s="190" t="s">
        <v>78</v>
      </c>
      <c r="D24" s="190"/>
      <c r="E24" s="190"/>
      <c r="F24" s="190"/>
      <c r="G24" s="190"/>
      <c r="H24" s="190"/>
      <c r="I24" s="190"/>
      <c r="J24" s="190"/>
      <c r="K24" s="190"/>
      <c r="L24" s="190"/>
      <c r="M24" s="190"/>
      <c r="N24" s="190"/>
      <c r="O24" s="190"/>
      <c r="P24" s="190"/>
      <c r="Q24" s="190"/>
      <c r="R24" s="190"/>
      <c r="S24" s="190"/>
      <c r="T24" s="287"/>
    </row>
    <row r="25" spans="1:20" x14ac:dyDescent="0.25">
      <c r="A25" s="190"/>
      <c r="B25" s="190"/>
      <c r="C25" s="190"/>
      <c r="D25" s="190"/>
      <c r="E25" s="190"/>
      <c r="F25" s="190"/>
      <c r="G25" s="190"/>
      <c r="H25" s="190"/>
      <c r="I25" s="190"/>
      <c r="J25" s="190"/>
      <c r="K25" s="190"/>
      <c r="L25" s="190"/>
      <c r="M25" s="190"/>
      <c r="N25" s="190"/>
      <c r="O25" s="190"/>
      <c r="P25" s="190"/>
      <c r="Q25" s="190"/>
      <c r="R25" s="190"/>
      <c r="S25" s="190"/>
      <c r="T25" s="287"/>
    </row>
    <row r="26" spans="1:20" x14ac:dyDescent="0.25">
      <c r="A26" s="191" t="s">
        <v>80</v>
      </c>
      <c r="B26" s="190"/>
      <c r="C26" s="190" t="s">
        <v>81</v>
      </c>
      <c r="D26" s="190"/>
      <c r="E26" s="190"/>
      <c r="F26" s="190"/>
      <c r="G26" s="190"/>
      <c r="H26" s="190"/>
      <c r="I26" s="190"/>
      <c r="J26" s="190"/>
      <c r="K26" s="190"/>
      <c r="L26" s="190"/>
      <c r="M26" s="190"/>
      <c r="N26" s="190"/>
      <c r="O26" s="190"/>
      <c r="P26" s="190"/>
      <c r="Q26" s="190"/>
      <c r="R26" s="190"/>
      <c r="S26" s="190"/>
      <c r="T26" s="287"/>
    </row>
    <row r="27" spans="1:20" x14ac:dyDescent="0.25">
      <c r="A27" s="191"/>
      <c r="B27" s="190"/>
      <c r="C27" s="190"/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190"/>
      <c r="S27" s="190"/>
      <c r="T27" s="287"/>
    </row>
    <row r="28" spans="1:20" x14ac:dyDescent="0.25">
      <c r="A28" s="191" t="s">
        <v>82</v>
      </c>
      <c r="B28" s="192">
        <v>40528</v>
      </c>
      <c r="C28" s="190" t="s">
        <v>83</v>
      </c>
      <c r="D28" s="190"/>
      <c r="E28" s="190"/>
      <c r="F28" s="190"/>
      <c r="G28" s="190"/>
      <c r="H28" s="190"/>
      <c r="I28" s="190"/>
      <c r="J28" s="190"/>
      <c r="K28" s="190"/>
      <c r="L28" s="190"/>
      <c r="M28" s="190"/>
      <c r="N28" s="190"/>
      <c r="O28" s="190"/>
      <c r="P28" s="190"/>
      <c r="Q28" s="190"/>
      <c r="R28" s="190"/>
      <c r="S28" s="190"/>
      <c r="T28" s="287"/>
    </row>
    <row r="29" spans="1:20" x14ac:dyDescent="0.25">
      <c r="A29" s="191"/>
      <c r="B29" s="190"/>
      <c r="C29" s="190" t="s">
        <v>84</v>
      </c>
      <c r="D29" s="190"/>
      <c r="E29" s="190"/>
      <c r="F29" s="190"/>
      <c r="G29" s="190"/>
      <c r="H29" s="190"/>
      <c r="I29" s="190"/>
      <c r="J29" s="190"/>
      <c r="K29" s="190"/>
      <c r="L29" s="190"/>
      <c r="M29" s="190"/>
      <c r="N29" s="190"/>
      <c r="O29" s="190"/>
      <c r="P29" s="190"/>
      <c r="Q29" s="190"/>
      <c r="R29" s="190"/>
      <c r="S29" s="190"/>
      <c r="T29" s="287"/>
    </row>
    <row r="30" spans="1:20" x14ac:dyDescent="0.25">
      <c r="A30" s="190"/>
      <c r="B30" s="190"/>
      <c r="C30" s="190"/>
      <c r="D30" s="190"/>
      <c r="E30" s="190"/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90"/>
      <c r="Q30" s="190"/>
      <c r="R30" s="190"/>
      <c r="S30" s="190"/>
      <c r="T30" s="287"/>
    </row>
    <row r="31" spans="1:20" x14ac:dyDescent="0.25">
      <c r="A31" s="191" t="s">
        <v>85</v>
      </c>
      <c r="B31" s="192">
        <v>40668</v>
      </c>
      <c r="C31" s="190" t="s">
        <v>86</v>
      </c>
      <c r="D31" s="190"/>
      <c r="E31" s="190"/>
      <c r="F31" s="190"/>
      <c r="G31" s="190"/>
      <c r="H31" s="190"/>
      <c r="I31" s="190"/>
      <c r="J31" s="190"/>
      <c r="K31" s="190"/>
      <c r="L31" s="190"/>
      <c r="M31" s="190"/>
      <c r="N31" s="190"/>
      <c r="O31" s="190"/>
      <c r="P31" s="190"/>
      <c r="Q31" s="190"/>
      <c r="R31" s="190"/>
      <c r="S31" s="190"/>
      <c r="T31" s="287"/>
    </row>
    <row r="32" spans="1:20" x14ac:dyDescent="0.25">
      <c r="A32" s="190"/>
      <c r="B32" s="190"/>
      <c r="C32" s="190" t="s">
        <v>87</v>
      </c>
      <c r="D32" s="190"/>
      <c r="E32" s="190"/>
      <c r="F32" s="190"/>
      <c r="G32" s="190"/>
      <c r="H32" s="190"/>
      <c r="I32" s="190"/>
      <c r="J32" s="190"/>
      <c r="K32" s="190"/>
      <c r="L32" s="190"/>
      <c r="M32" s="190"/>
      <c r="N32" s="190"/>
      <c r="O32" s="190"/>
      <c r="P32" s="190"/>
      <c r="Q32" s="190"/>
      <c r="R32" s="190"/>
      <c r="S32" s="190"/>
      <c r="T32" s="287"/>
    </row>
    <row r="33" spans="1:20" x14ac:dyDescent="0.25">
      <c r="A33" s="190"/>
      <c r="B33" s="190"/>
      <c r="C33" s="190"/>
      <c r="D33" s="190" t="s">
        <v>88</v>
      </c>
      <c r="E33" s="190"/>
      <c r="F33" s="190" t="s">
        <v>91</v>
      </c>
      <c r="G33" s="190"/>
      <c r="H33" s="190"/>
      <c r="I33" s="190"/>
      <c r="J33" s="190"/>
      <c r="K33" s="190"/>
      <c r="L33" s="190"/>
      <c r="M33" s="190"/>
      <c r="N33" s="190"/>
      <c r="O33" s="190"/>
      <c r="P33" s="190"/>
      <c r="Q33" s="190"/>
      <c r="R33" s="190"/>
      <c r="S33" s="190"/>
      <c r="T33" s="287"/>
    </row>
    <row r="34" spans="1:20" x14ac:dyDescent="0.25">
      <c r="A34" s="190"/>
      <c r="B34" s="190"/>
      <c r="C34" s="190"/>
      <c r="D34" s="190" t="s">
        <v>89</v>
      </c>
      <c r="E34" s="190"/>
      <c r="F34" s="190" t="s">
        <v>92</v>
      </c>
      <c r="G34" s="190"/>
      <c r="H34" s="190"/>
      <c r="I34" s="190"/>
      <c r="J34" s="190"/>
      <c r="K34" s="190"/>
      <c r="L34" s="190"/>
      <c r="M34" s="190"/>
      <c r="N34" s="190"/>
      <c r="O34" s="190"/>
      <c r="P34" s="190"/>
      <c r="Q34" s="190"/>
      <c r="R34" s="190"/>
      <c r="S34" s="190"/>
      <c r="T34" s="287"/>
    </row>
    <row r="35" spans="1:20" x14ac:dyDescent="0.25">
      <c r="A35" s="190"/>
      <c r="B35" s="190"/>
      <c r="C35" s="190"/>
      <c r="D35" s="190" t="s">
        <v>90</v>
      </c>
      <c r="E35" s="190"/>
      <c r="F35" s="190" t="s">
        <v>93</v>
      </c>
      <c r="G35" s="190"/>
      <c r="H35" s="190"/>
      <c r="I35" s="190"/>
      <c r="J35" s="190"/>
      <c r="K35" s="190"/>
      <c r="L35" s="190"/>
      <c r="M35" s="190"/>
      <c r="N35" s="190"/>
      <c r="O35" s="190"/>
      <c r="P35" s="190"/>
      <c r="Q35" s="190"/>
      <c r="R35" s="190"/>
      <c r="S35" s="190"/>
      <c r="T35" s="287"/>
    </row>
    <row r="36" spans="1:20" x14ac:dyDescent="0.25">
      <c r="A36" s="190"/>
      <c r="B36" s="190"/>
      <c r="C36" s="190"/>
      <c r="D36" s="190"/>
      <c r="E36" s="190"/>
      <c r="F36" s="190"/>
      <c r="G36" s="190"/>
      <c r="H36" s="190"/>
      <c r="I36" s="190"/>
      <c r="J36" s="190"/>
      <c r="K36" s="190"/>
      <c r="L36" s="190"/>
      <c r="M36" s="190"/>
      <c r="N36" s="190"/>
      <c r="O36" s="190"/>
      <c r="P36" s="190"/>
      <c r="Q36" s="190"/>
      <c r="R36" s="190"/>
      <c r="S36" s="190"/>
      <c r="T36" s="287"/>
    </row>
    <row r="37" spans="1:20" x14ac:dyDescent="0.25">
      <c r="A37" s="191" t="s">
        <v>94</v>
      </c>
      <c r="B37" s="192">
        <v>40690</v>
      </c>
      <c r="C37" s="190" t="s">
        <v>95</v>
      </c>
      <c r="D37" s="190"/>
      <c r="E37" s="190"/>
      <c r="F37" s="190"/>
      <c r="G37" s="190"/>
      <c r="H37" s="190"/>
      <c r="I37" s="190"/>
      <c r="J37" s="190"/>
      <c r="K37" s="190"/>
      <c r="L37" s="190"/>
      <c r="M37" s="190"/>
      <c r="N37" s="190"/>
      <c r="O37" s="190"/>
      <c r="P37" s="190"/>
      <c r="Q37" s="190"/>
      <c r="R37" s="190"/>
      <c r="S37" s="190"/>
      <c r="T37" s="287"/>
    </row>
    <row r="38" spans="1:20" x14ac:dyDescent="0.25">
      <c r="A38" s="190"/>
      <c r="B38" s="190"/>
      <c r="C38" s="190" t="s">
        <v>96</v>
      </c>
      <c r="D38" s="190"/>
      <c r="E38" s="190"/>
      <c r="F38" s="190"/>
      <c r="G38" s="190"/>
      <c r="H38" s="190"/>
      <c r="I38" s="190"/>
      <c r="J38" s="190"/>
      <c r="K38" s="190"/>
      <c r="L38" s="190"/>
      <c r="M38" s="190"/>
      <c r="N38" s="190"/>
      <c r="O38" s="190"/>
      <c r="P38" s="190"/>
      <c r="Q38" s="190"/>
      <c r="R38" s="190"/>
      <c r="S38" s="190"/>
      <c r="T38" s="287"/>
    </row>
    <row r="39" spans="1:20" x14ac:dyDescent="0.25">
      <c r="A39" s="190"/>
      <c r="B39" s="190"/>
      <c r="C39" s="190" t="s">
        <v>97</v>
      </c>
      <c r="D39" s="190"/>
      <c r="E39" s="190"/>
      <c r="F39" s="190"/>
      <c r="G39" s="190"/>
      <c r="H39" s="190"/>
      <c r="I39" s="190"/>
      <c r="J39" s="190"/>
      <c r="K39" s="190"/>
      <c r="L39" s="190"/>
      <c r="M39" s="190"/>
      <c r="N39" s="190"/>
      <c r="O39" s="190"/>
      <c r="P39" s="190"/>
      <c r="Q39" s="190"/>
      <c r="R39" s="190"/>
      <c r="S39" s="190"/>
      <c r="T39" s="287"/>
    </row>
    <row r="40" spans="1:20" x14ac:dyDescent="0.25">
      <c r="A40" s="190"/>
      <c r="B40" s="190"/>
      <c r="C40" s="190" t="s">
        <v>98</v>
      </c>
      <c r="D40" s="190"/>
      <c r="E40" s="190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287"/>
    </row>
    <row r="41" spans="1:20" x14ac:dyDescent="0.25">
      <c r="A41" s="190"/>
      <c r="B41" s="190"/>
      <c r="C41" s="190" t="s">
        <v>99</v>
      </c>
      <c r="D41" s="190"/>
      <c r="E41" s="190"/>
      <c r="F41" s="190"/>
      <c r="G41" s="190"/>
      <c r="H41" s="190"/>
      <c r="I41" s="190"/>
      <c r="J41" s="190"/>
      <c r="K41" s="190"/>
      <c r="L41" s="190"/>
      <c r="M41" s="190"/>
      <c r="N41" s="190"/>
      <c r="O41" s="190"/>
      <c r="P41" s="190"/>
      <c r="Q41" s="190"/>
      <c r="R41" s="190"/>
      <c r="S41" s="190"/>
      <c r="T41" s="287"/>
    </row>
    <row r="42" spans="1:20" x14ac:dyDescent="0.25">
      <c r="A42" s="190"/>
      <c r="B42" s="190"/>
      <c r="C42" s="190"/>
      <c r="D42" s="190"/>
      <c r="E42" s="190"/>
      <c r="F42" s="190"/>
      <c r="G42" s="190"/>
      <c r="H42" s="190"/>
      <c r="I42" s="190"/>
      <c r="J42" s="190"/>
      <c r="K42" s="190"/>
      <c r="L42" s="190"/>
      <c r="M42" s="190"/>
      <c r="N42" s="190"/>
      <c r="O42" s="190"/>
      <c r="P42" s="190"/>
      <c r="Q42" s="190"/>
      <c r="R42" s="190"/>
      <c r="S42" s="190"/>
      <c r="T42" s="287"/>
    </row>
    <row r="43" spans="1:20" x14ac:dyDescent="0.25">
      <c r="A43" s="191" t="s">
        <v>112</v>
      </c>
      <c r="B43" s="192">
        <v>40701</v>
      </c>
      <c r="C43" s="190" t="s">
        <v>113</v>
      </c>
      <c r="D43" s="190"/>
      <c r="E43" s="190"/>
      <c r="F43" s="190"/>
      <c r="G43" s="190"/>
      <c r="H43" s="190"/>
      <c r="I43" s="190"/>
      <c r="J43" s="190"/>
      <c r="K43" s="190"/>
      <c r="L43" s="190"/>
      <c r="M43" s="190"/>
      <c r="N43" s="190"/>
      <c r="O43" s="190"/>
      <c r="P43" s="190"/>
      <c r="Q43" s="190"/>
      <c r="R43" s="190"/>
      <c r="S43" s="190"/>
      <c r="T43" s="287"/>
    </row>
    <row r="44" spans="1:20" x14ac:dyDescent="0.25">
      <c r="A44" s="190"/>
      <c r="B44" s="190"/>
      <c r="C44" s="190"/>
      <c r="D44" s="190"/>
      <c r="E44" s="190"/>
      <c r="F44" s="190"/>
      <c r="G44" s="190"/>
      <c r="H44" s="190"/>
      <c r="I44" s="190"/>
      <c r="J44" s="190"/>
      <c r="K44" s="190"/>
      <c r="L44" s="190"/>
      <c r="M44" s="190"/>
      <c r="N44" s="190"/>
      <c r="O44" s="190"/>
      <c r="P44" s="190"/>
      <c r="Q44" s="190"/>
      <c r="R44" s="190"/>
      <c r="S44" s="190"/>
      <c r="T44" s="287"/>
    </row>
    <row r="45" spans="1:20" x14ac:dyDescent="0.25">
      <c r="A45" s="190"/>
      <c r="B45" s="190"/>
      <c r="C45" s="190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  <c r="P45" s="190"/>
      <c r="Q45" s="190"/>
      <c r="R45" s="190"/>
      <c r="S45" s="190"/>
      <c r="T45" s="287"/>
    </row>
    <row r="46" spans="1:20" x14ac:dyDescent="0.25">
      <c r="A46" s="191" t="s">
        <v>114</v>
      </c>
      <c r="B46" s="192">
        <v>41185</v>
      </c>
      <c r="C46" s="190" t="s">
        <v>115</v>
      </c>
      <c r="D46" s="190"/>
      <c r="E46" s="190"/>
      <c r="F46" s="190"/>
      <c r="G46" s="190"/>
      <c r="H46" s="190"/>
      <c r="I46" s="190"/>
      <c r="J46" s="190"/>
      <c r="K46" s="190"/>
      <c r="L46" s="190"/>
      <c r="M46" s="190"/>
      <c r="N46" s="190"/>
      <c r="O46" s="190"/>
      <c r="P46" s="190"/>
      <c r="Q46" s="190"/>
      <c r="R46" s="190"/>
      <c r="S46" s="190"/>
      <c r="T46" s="287"/>
    </row>
    <row r="47" spans="1:20" x14ac:dyDescent="0.25">
      <c r="A47" s="190"/>
      <c r="B47" s="190"/>
      <c r="C47" s="190" t="s">
        <v>116</v>
      </c>
      <c r="D47" s="190"/>
      <c r="E47" s="190"/>
      <c r="F47" s="190"/>
      <c r="G47" s="190"/>
      <c r="H47" s="190"/>
      <c r="I47" s="190"/>
      <c r="J47" s="190"/>
      <c r="K47" s="190"/>
      <c r="L47" s="190"/>
      <c r="M47" s="190"/>
      <c r="N47" s="190"/>
      <c r="O47" s="190"/>
      <c r="P47" s="190"/>
      <c r="Q47" s="190"/>
      <c r="R47" s="190"/>
      <c r="S47" s="190"/>
      <c r="T47" s="287"/>
    </row>
    <row r="48" spans="1:20" x14ac:dyDescent="0.25">
      <c r="A48" s="190"/>
      <c r="B48" s="190"/>
      <c r="C48" s="190" t="s">
        <v>117</v>
      </c>
      <c r="D48" s="190"/>
      <c r="E48" s="190"/>
      <c r="F48" s="190"/>
      <c r="G48" s="190"/>
      <c r="H48" s="190"/>
      <c r="I48" s="190"/>
      <c r="J48" s="190"/>
      <c r="K48" s="190"/>
      <c r="L48" s="190"/>
      <c r="M48" s="190"/>
      <c r="N48" s="190"/>
      <c r="O48" s="190"/>
      <c r="P48" s="190"/>
      <c r="Q48" s="190"/>
      <c r="R48" s="190"/>
      <c r="S48" s="190"/>
      <c r="T48" s="287"/>
    </row>
    <row r="49" spans="1:20" x14ac:dyDescent="0.25">
      <c r="A49" s="190"/>
      <c r="B49" s="190"/>
      <c r="C49" s="190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287"/>
    </row>
    <row r="50" spans="1:20" ht="6" customHeight="1" x14ac:dyDescent="0.25">
      <c r="A50" s="193"/>
      <c r="B50" s="193"/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</row>
    <row r="51" spans="1:20" ht="12.75" customHeight="1" x14ac:dyDescent="0.25">
      <c r="A51" s="194"/>
      <c r="B51" s="194"/>
      <c r="C51" s="194"/>
      <c r="D51" s="194"/>
      <c r="E51" s="194"/>
      <c r="F51" s="194"/>
      <c r="G51" s="194"/>
      <c r="H51" s="194"/>
      <c r="I51" s="194"/>
      <c r="J51" s="194"/>
      <c r="K51" s="194"/>
      <c r="L51" s="194"/>
      <c r="M51" s="194"/>
      <c r="N51" s="194"/>
      <c r="O51" s="194"/>
      <c r="P51" s="194"/>
      <c r="Q51" s="194"/>
      <c r="R51" s="194"/>
      <c r="S51" s="194"/>
      <c r="T51" s="288" t="s">
        <v>118</v>
      </c>
    </row>
    <row r="52" spans="1:20" x14ac:dyDescent="0.25">
      <c r="A52" s="194"/>
      <c r="B52" s="194"/>
      <c r="C52" s="194"/>
      <c r="D52" s="194"/>
      <c r="E52" s="194"/>
      <c r="F52" s="194"/>
      <c r="G52" s="194"/>
      <c r="H52" s="194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288"/>
    </row>
    <row r="53" spans="1:20" x14ac:dyDescent="0.25">
      <c r="A53" s="198" t="s">
        <v>119</v>
      </c>
      <c r="B53" s="195">
        <v>42291</v>
      </c>
      <c r="C53" s="198" t="s">
        <v>120</v>
      </c>
      <c r="D53" s="194"/>
      <c r="E53" s="194"/>
      <c r="F53" s="194"/>
      <c r="G53" s="194"/>
      <c r="H53" s="194"/>
      <c r="I53" s="194"/>
      <c r="J53" s="194"/>
      <c r="K53" s="194"/>
      <c r="L53" s="194"/>
      <c r="M53" s="194"/>
      <c r="N53" s="194"/>
      <c r="O53" s="194"/>
      <c r="P53" s="194"/>
      <c r="Q53" s="194"/>
      <c r="R53" s="194"/>
      <c r="S53" s="194"/>
      <c r="T53" s="288"/>
    </row>
    <row r="54" spans="1:20" x14ac:dyDescent="0.25">
      <c r="A54" s="194"/>
      <c r="B54" s="194"/>
      <c r="C54" s="198" t="s">
        <v>121</v>
      </c>
      <c r="D54" s="194"/>
      <c r="E54" s="194"/>
      <c r="F54" s="194"/>
      <c r="G54" s="194"/>
      <c r="H54" s="194"/>
      <c r="I54" s="194"/>
      <c r="J54" s="194"/>
      <c r="K54" s="194"/>
      <c r="L54" s="194"/>
      <c r="M54" s="194"/>
      <c r="N54" s="194"/>
      <c r="O54" s="194"/>
      <c r="P54" s="194"/>
      <c r="Q54" s="194"/>
      <c r="R54" s="194"/>
      <c r="S54" s="194"/>
      <c r="T54" s="288"/>
    </row>
    <row r="55" spans="1:20" x14ac:dyDescent="0.25">
      <c r="A55" s="194"/>
      <c r="B55" s="194"/>
      <c r="C55" s="198" t="s">
        <v>122</v>
      </c>
      <c r="D55" s="194"/>
      <c r="E55" s="194"/>
      <c r="F55" s="194"/>
      <c r="G55" s="194"/>
      <c r="H55" s="194"/>
      <c r="I55" s="194"/>
      <c r="J55" s="194"/>
      <c r="K55" s="194"/>
      <c r="L55" s="194"/>
      <c r="M55" s="194"/>
      <c r="N55" s="194"/>
      <c r="O55" s="194"/>
      <c r="P55" s="194"/>
      <c r="Q55" s="194"/>
      <c r="R55" s="194"/>
      <c r="S55" s="194"/>
      <c r="T55" s="288"/>
    </row>
    <row r="56" spans="1:20" x14ac:dyDescent="0.25">
      <c r="A56" s="194"/>
      <c r="B56" s="194"/>
      <c r="C56" s="194"/>
      <c r="D56" s="198" t="s">
        <v>123</v>
      </c>
      <c r="E56" s="194"/>
      <c r="F56" s="194"/>
      <c r="G56" s="194"/>
      <c r="H56" s="194"/>
      <c r="I56" s="194"/>
      <c r="J56" s="194"/>
      <c r="K56" s="194"/>
      <c r="L56" s="194"/>
      <c r="M56" s="194"/>
      <c r="N56" s="194"/>
      <c r="O56" s="194"/>
      <c r="P56" s="194"/>
      <c r="Q56" s="194"/>
      <c r="R56" s="194"/>
      <c r="S56" s="194"/>
      <c r="T56" s="288"/>
    </row>
    <row r="57" spans="1:20" x14ac:dyDescent="0.25">
      <c r="A57" s="194"/>
      <c r="B57" s="194"/>
      <c r="C57" s="194"/>
      <c r="D57" s="198" t="s">
        <v>124</v>
      </c>
      <c r="E57" s="194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288"/>
    </row>
    <row r="58" spans="1:20" x14ac:dyDescent="0.25">
      <c r="A58" s="194"/>
      <c r="B58" s="194"/>
      <c r="C58" s="194"/>
      <c r="D58" s="194"/>
      <c r="E58" s="194"/>
      <c r="F58" s="194"/>
      <c r="G58" s="194"/>
      <c r="H58" s="194"/>
      <c r="I58" s="194"/>
      <c r="J58" s="194"/>
      <c r="K58" s="194"/>
      <c r="L58" s="194"/>
      <c r="M58" s="194"/>
      <c r="N58" s="194"/>
      <c r="O58" s="194"/>
      <c r="P58" s="194"/>
      <c r="Q58" s="194"/>
      <c r="R58" s="194"/>
      <c r="S58" s="194"/>
      <c r="T58" s="288"/>
    </row>
    <row r="59" spans="1:20" x14ac:dyDescent="0.25">
      <c r="A59" s="194"/>
      <c r="B59" s="194"/>
      <c r="C59" s="198" t="s">
        <v>125</v>
      </c>
      <c r="D59" s="194"/>
      <c r="E59" s="194"/>
      <c r="F59" s="194"/>
      <c r="G59" s="194"/>
      <c r="H59" s="194"/>
      <c r="I59" s="194"/>
      <c r="J59" s="194"/>
      <c r="K59" s="194"/>
      <c r="L59" s="194"/>
      <c r="M59" s="194"/>
      <c r="N59" s="194"/>
      <c r="O59" s="194"/>
      <c r="P59" s="194"/>
      <c r="Q59" s="194"/>
      <c r="R59" s="194"/>
      <c r="S59" s="194"/>
      <c r="T59" s="288"/>
    </row>
    <row r="60" spans="1:20" x14ac:dyDescent="0.25">
      <c r="A60" s="194"/>
      <c r="B60" s="194"/>
      <c r="C60" s="194"/>
      <c r="D60" s="198" t="s">
        <v>126</v>
      </c>
      <c r="E60" s="194"/>
      <c r="F60" s="194"/>
      <c r="G60" s="194"/>
      <c r="H60" s="194"/>
      <c r="I60" s="194"/>
      <c r="J60" s="194"/>
      <c r="K60" s="194"/>
      <c r="L60" s="194"/>
      <c r="M60" s="194"/>
      <c r="N60" s="194"/>
      <c r="O60" s="194"/>
      <c r="P60" s="194"/>
      <c r="Q60" s="194"/>
      <c r="R60" s="194"/>
      <c r="S60" s="194"/>
      <c r="T60" s="288"/>
    </row>
    <row r="61" spans="1:20" x14ac:dyDescent="0.25">
      <c r="A61" s="194"/>
      <c r="B61" s="194"/>
      <c r="C61" s="194"/>
      <c r="D61" s="194"/>
      <c r="E61" s="194"/>
      <c r="F61" s="194"/>
      <c r="G61" s="194"/>
      <c r="H61" s="194"/>
      <c r="I61" s="194"/>
      <c r="J61" s="194"/>
      <c r="K61" s="194"/>
      <c r="L61" s="194"/>
      <c r="M61" s="194"/>
      <c r="N61" s="194"/>
      <c r="O61" s="194"/>
      <c r="P61" s="194"/>
      <c r="Q61" s="194"/>
      <c r="R61" s="194"/>
      <c r="S61" s="194"/>
      <c r="T61" s="288"/>
    </row>
    <row r="62" spans="1:20" x14ac:dyDescent="0.25">
      <c r="A62" s="194"/>
      <c r="B62" s="194"/>
      <c r="C62" s="198" t="s">
        <v>129</v>
      </c>
      <c r="D62" s="194"/>
      <c r="E62" s="194"/>
      <c r="F62" s="194"/>
      <c r="G62" s="194"/>
      <c r="H62" s="194"/>
      <c r="I62" s="194"/>
      <c r="J62" s="194"/>
      <c r="K62" s="194"/>
      <c r="L62" s="194"/>
      <c r="M62" s="194"/>
      <c r="N62" s="194"/>
      <c r="O62" s="194"/>
      <c r="P62" s="194"/>
      <c r="Q62" s="194"/>
      <c r="R62" s="194"/>
      <c r="S62" s="194"/>
      <c r="T62" s="288"/>
    </row>
    <row r="63" spans="1:20" x14ac:dyDescent="0.25">
      <c r="A63" s="194"/>
      <c r="B63" s="194"/>
      <c r="C63" s="198"/>
      <c r="D63" s="194"/>
      <c r="E63" s="194"/>
      <c r="F63" s="194"/>
      <c r="G63" s="194"/>
      <c r="H63" s="194"/>
      <c r="I63" s="194"/>
      <c r="J63" s="194"/>
      <c r="K63" s="194"/>
      <c r="L63" s="194"/>
      <c r="M63" s="194"/>
      <c r="N63" s="194"/>
      <c r="O63" s="194"/>
      <c r="P63" s="194"/>
      <c r="Q63" s="194"/>
      <c r="R63" s="194"/>
      <c r="S63" s="194"/>
      <c r="T63" s="288"/>
    </row>
    <row r="64" spans="1:20" x14ac:dyDescent="0.25">
      <c r="A64" s="194"/>
      <c r="B64" s="194"/>
      <c r="C64" s="198"/>
      <c r="D64" s="194"/>
      <c r="E64" s="194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4"/>
      <c r="T64" s="288"/>
    </row>
    <row r="65" spans="1:20" x14ac:dyDescent="0.25">
      <c r="A65" s="198" t="s">
        <v>130</v>
      </c>
      <c r="B65" s="195">
        <v>42309</v>
      </c>
      <c r="C65" s="198" t="s">
        <v>131</v>
      </c>
      <c r="D65" s="194"/>
      <c r="E65" s="194"/>
      <c r="F65" s="194"/>
      <c r="G65" s="194"/>
      <c r="H65" s="194"/>
      <c r="I65" s="194"/>
      <c r="J65" s="194"/>
      <c r="K65" s="194"/>
      <c r="L65" s="194"/>
      <c r="M65" s="194"/>
      <c r="N65" s="194"/>
      <c r="O65" s="194"/>
      <c r="P65" s="194"/>
      <c r="Q65" s="194"/>
      <c r="R65" s="194"/>
      <c r="S65" s="194"/>
      <c r="T65" s="288"/>
    </row>
    <row r="66" spans="1:20" x14ac:dyDescent="0.25">
      <c r="A66" s="194"/>
      <c r="B66" s="194"/>
      <c r="C66" s="198" t="s">
        <v>132</v>
      </c>
      <c r="D66" s="194"/>
      <c r="E66" s="194"/>
      <c r="F66" s="194"/>
      <c r="G66" s="194"/>
      <c r="H66" s="194"/>
      <c r="I66" s="194"/>
      <c r="J66" s="194"/>
      <c r="K66" s="194"/>
      <c r="L66" s="194"/>
      <c r="M66" s="194"/>
      <c r="N66" s="194"/>
      <c r="O66" s="194"/>
      <c r="P66" s="194"/>
      <c r="Q66" s="194"/>
      <c r="R66" s="194"/>
      <c r="S66" s="194"/>
      <c r="T66" s="288"/>
    </row>
    <row r="67" spans="1:20" x14ac:dyDescent="0.25">
      <c r="A67" s="194"/>
      <c r="B67" s="194"/>
      <c r="C67" s="198"/>
      <c r="D67" s="194"/>
      <c r="E67" s="194"/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288"/>
    </row>
    <row r="68" spans="1:20" x14ac:dyDescent="0.25">
      <c r="A68" s="194" t="s">
        <v>133</v>
      </c>
      <c r="B68" s="195">
        <v>43290</v>
      </c>
      <c r="C68" s="194" t="s">
        <v>134</v>
      </c>
      <c r="D68" s="194"/>
      <c r="E68" s="194"/>
      <c r="F68" s="194"/>
      <c r="G68" s="194"/>
      <c r="H68" s="194"/>
      <c r="I68" s="194"/>
      <c r="J68" s="194"/>
      <c r="K68" s="194"/>
      <c r="L68" s="194"/>
      <c r="M68" s="194"/>
      <c r="N68" s="194"/>
      <c r="O68" s="194"/>
      <c r="P68" s="194"/>
      <c r="Q68" s="194"/>
      <c r="R68" s="194"/>
      <c r="S68" s="194"/>
      <c r="T68" s="288"/>
    </row>
    <row r="69" spans="1:20" x14ac:dyDescent="0.25">
      <c r="A69" s="194"/>
      <c r="B69" s="194"/>
      <c r="C69" s="194" t="s">
        <v>135</v>
      </c>
      <c r="D69" s="194"/>
      <c r="E69" s="194"/>
      <c r="F69" s="194"/>
      <c r="G69" s="194"/>
      <c r="H69" s="194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288"/>
    </row>
    <row r="70" spans="1:20" x14ac:dyDescent="0.25">
      <c r="A70" s="194"/>
      <c r="B70" s="194"/>
      <c r="C70" s="194" t="s">
        <v>136</v>
      </c>
      <c r="D70" s="194"/>
      <c r="E70" s="194"/>
      <c r="F70" s="194"/>
      <c r="G70" s="194"/>
      <c r="H70" s="194"/>
      <c r="I70" s="194"/>
      <c r="J70" s="194"/>
      <c r="K70" s="194"/>
      <c r="L70" s="194"/>
      <c r="M70" s="194"/>
      <c r="N70" s="194"/>
      <c r="O70" s="194"/>
      <c r="P70" s="194"/>
      <c r="Q70" s="194"/>
      <c r="R70" s="194"/>
      <c r="S70" s="194"/>
      <c r="T70" s="288"/>
    </row>
    <row r="71" spans="1:20" x14ac:dyDescent="0.25">
      <c r="A71" s="194"/>
      <c r="B71" s="194"/>
      <c r="C71" s="194" t="s">
        <v>137</v>
      </c>
      <c r="D71" s="194"/>
      <c r="E71" s="194"/>
      <c r="F71" s="194"/>
      <c r="G71" s="194" t="s">
        <v>138</v>
      </c>
      <c r="H71" s="194"/>
      <c r="I71" s="194"/>
      <c r="J71" s="194"/>
      <c r="K71" s="194"/>
      <c r="L71" s="194"/>
      <c r="M71" s="194"/>
      <c r="N71" s="194"/>
      <c r="O71" s="194"/>
      <c r="P71" s="194"/>
      <c r="Q71" s="194"/>
      <c r="R71" s="194"/>
      <c r="S71" s="194"/>
      <c r="T71" s="288"/>
    </row>
    <row r="72" spans="1:20" x14ac:dyDescent="0.25">
      <c r="A72" s="194"/>
      <c r="B72" s="194"/>
      <c r="C72" s="194" t="s">
        <v>139</v>
      </c>
      <c r="D72" s="194"/>
      <c r="E72" s="194"/>
      <c r="F72" s="194"/>
      <c r="G72" s="194"/>
      <c r="H72" s="194"/>
      <c r="I72" s="194"/>
      <c r="J72" s="194"/>
      <c r="K72" s="194"/>
      <c r="L72" s="194"/>
      <c r="M72" s="194"/>
      <c r="N72" s="194"/>
      <c r="O72" s="194"/>
      <c r="P72" s="194"/>
      <c r="Q72" s="194"/>
      <c r="R72" s="194"/>
      <c r="S72" s="194"/>
      <c r="T72" s="288"/>
    </row>
    <row r="73" spans="1:20" x14ac:dyDescent="0.25">
      <c r="A73" s="194"/>
      <c r="B73" s="194"/>
      <c r="C73" s="194"/>
      <c r="D73" s="194"/>
      <c r="E73" s="194"/>
      <c r="F73" s="194"/>
      <c r="G73" s="194"/>
      <c r="H73" s="194"/>
      <c r="I73" s="194"/>
      <c r="J73" s="194"/>
      <c r="K73" s="194"/>
      <c r="L73" s="194"/>
      <c r="M73" s="194"/>
      <c r="N73" s="194"/>
      <c r="O73" s="194"/>
      <c r="P73" s="194"/>
      <c r="Q73" s="194"/>
      <c r="R73" s="194"/>
      <c r="S73" s="194"/>
      <c r="T73" s="288"/>
    </row>
    <row r="74" spans="1:20" x14ac:dyDescent="0.25">
      <c r="A74" s="194"/>
      <c r="B74" s="194"/>
      <c r="C74" s="194" t="s">
        <v>140</v>
      </c>
      <c r="D74" s="194"/>
      <c r="E74" s="194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288"/>
    </row>
    <row r="75" spans="1:20" x14ac:dyDescent="0.25">
      <c r="A75" s="194"/>
      <c r="B75" s="194"/>
      <c r="C75" s="194" t="s">
        <v>141</v>
      </c>
      <c r="D75" s="194"/>
      <c r="E75" s="194"/>
      <c r="F75" s="194"/>
      <c r="G75" s="194"/>
      <c r="H75" s="194"/>
      <c r="I75" s="194"/>
      <c r="J75" s="194"/>
      <c r="K75" s="194"/>
      <c r="L75" s="194"/>
      <c r="M75" s="194"/>
      <c r="N75" s="194"/>
      <c r="O75" s="194"/>
      <c r="P75" s="194"/>
      <c r="Q75" s="194"/>
      <c r="R75" s="194"/>
      <c r="S75" s="194"/>
      <c r="T75" s="288"/>
    </row>
    <row r="76" spans="1:20" x14ac:dyDescent="0.25">
      <c r="A76" s="194"/>
      <c r="B76" s="194"/>
      <c r="C76" s="198"/>
      <c r="D76" s="194"/>
      <c r="E76" s="194"/>
      <c r="F76" s="194"/>
      <c r="G76" s="194"/>
      <c r="H76" s="194"/>
      <c r="I76" s="194"/>
      <c r="J76" s="194"/>
      <c r="K76" s="194"/>
      <c r="L76" s="194"/>
      <c r="M76" s="194"/>
      <c r="N76" s="194"/>
      <c r="O76" s="194"/>
      <c r="P76" s="194"/>
      <c r="Q76" s="194"/>
      <c r="R76" s="194"/>
      <c r="S76" s="194"/>
      <c r="T76" s="288"/>
    </row>
    <row r="77" spans="1:20" x14ac:dyDescent="0.25">
      <c r="A77" s="194"/>
      <c r="B77" s="194"/>
      <c r="C77" s="198"/>
      <c r="D77" s="194"/>
      <c r="E77" s="194"/>
      <c r="F77" s="194"/>
      <c r="G77" s="194"/>
      <c r="H77" s="194"/>
      <c r="I77" s="194"/>
      <c r="J77" s="194"/>
      <c r="K77" s="194"/>
      <c r="L77" s="194"/>
      <c r="M77" s="194"/>
      <c r="N77" s="194"/>
      <c r="O77" s="194"/>
      <c r="P77" s="194"/>
      <c r="Q77" s="194"/>
      <c r="R77" s="194"/>
      <c r="S77" s="194"/>
      <c r="T77" s="288"/>
    </row>
    <row r="78" spans="1:20" x14ac:dyDescent="0.25">
      <c r="A78" s="194"/>
      <c r="B78" s="194"/>
      <c r="C78" s="194"/>
      <c r="D78" s="194"/>
      <c r="E78" s="194"/>
      <c r="F78" s="194"/>
      <c r="G78" s="194"/>
      <c r="H78" s="194"/>
      <c r="I78" s="194"/>
      <c r="J78" s="194"/>
      <c r="K78" s="194"/>
      <c r="L78" s="194"/>
      <c r="M78" s="194"/>
      <c r="N78" s="194"/>
      <c r="O78" s="194"/>
      <c r="P78" s="194"/>
      <c r="Q78" s="194"/>
      <c r="R78" s="194"/>
      <c r="S78" s="194"/>
      <c r="T78" s="288"/>
    </row>
    <row r="79" spans="1:20" x14ac:dyDescent="0.25">
      <c r="A79" s="194"/>
      <c r="B79" s="194"/>
      <c r="C79" s="194"/>
      <c r="D79" s="194"/>
      <c r="E79" s="194"/>
      <c r="F79" s="194"/>
      <c r="G79" s="194"/>
      <c r="H79" s="194"/>
      <c r="I79" s="194"/>
      <c r="J79" s="194"/>
      <c r="K79" s="194"/>
      <c r="L79" s="194"/>
      <c r="M79" s="194"/>
      <c r="N79" s="194"/>
      <c r="O79" s="194"/>
      <c r="P79" s="194"/>
      <c r="Q79" s="194"/>
      <c r="R79" s="194"/>
      <c r="S79" s="194"/>
      <c r="T79" s="288"/>
    </row>
    <row r="80" spans="1:20" x14ac:dyDescent="0.25">
      <c r="A80" s="194"/>
      <c r="B80" s="194"/>
      <c r="C80" s="194"/>
      <c r="D80" s="194"/>
      <c r="E80" s="194"/>
      <c r="F80" s="194"/>
      <c r="G80" s="194"/>
      <c r="H80" s="194"/>
      <c r="I80" s="194"/>
      <c r="J80" s="194"/>
      <c r="K80" s="194"/>
      <c r="L80" s="194"/>
      <c r="M80" s="194"/>
      <c r="N80" s="194"/>
      <c r="O80" s="194"/>
      <c r="P80" s="194"/>
      <c r="Q80" s="194"/>
      <c r="R80" s="194"/>
      <c r="S80" s="194"/>
      <c r="T80" s="288"/>
    </row>
    <row r="81" spans="1:20" x14ac:dyDescent="0.25">
      <c r="A81" s="194"/>
      <c r="B81" s="194"/>
      <c r="C81" s="194"/>
      <c r="D81" s="194"/>
      <c r="E81" s="194"/>
      <c r="F81" s="194"/>
      <c r="G81" s="194"/>
      <c r="H81" s="194"/>
      <c r="I81" s="194"/>
      <c r="J81" s="194"/>
      <c r="K81" s="194"/>
      <c r="L81" s="194"/>
      <c r="M81" s="194"/>
      <c r="N81" s="194"/>
      <c r="O81" s="194"/>
      <c r="P81" s="194"/>
      <c r="Q81" s="194"/>
      <c r="R81" s="194"/>
      <c r="S81" s="194"/>
      <c r="T81" s="288"/>
    </row>
    <row r="82" spans="1:20" x14ac:dyDescent="0.25">
      <c r="A82" s="194"/>
      <c r="B82" s="194"/>
      <c r="C82" s="194"/>
      <c r="D82" s="194"/>
      <c r="E82" s="194"/>
      <c r="F82" s="194"/>
      <c r="G82" s="194"/>
      <c r="H82" s="194"/>
      <c r="I82" s="194"/>
      <c r="J82" s="194"/>
      <c r="K82" s="194"/>
      <c r="L82" s="194"/>
      <c r="M82" s="194"/>
      <c r="N82" s="194"/>
      <c r="O82" s="194"/>
      <c r="P82" s="194"/>
      <c r="Q82" s="194"/>
      <c r="R82" s="194"/>
      <c r="S82" s="194"/>
      <c r="T82" s="288"/>
    </row>
    <row r="83" spans="1:20" x14ac:dyDescent="0.25">
      <c r="A83" s="194"/>
      <c r="B83" s="194"/>
      <c r="C83" s="194"/>
      <c r="D83" s="194"/>
      <c r="E83" s="194"/>
      <c r="F83" s="194"/>
      <c r="G83" s="194"/>
      <c r="H83" s="194"/>
      <c r="I83" s="194"/>
      <c r="J83" s="194"/>
      <c r="K83" s="194"/>
      <c r="L83" s="194"/>
      <c r="M83" s="194"/>
      <c r="N83" s="194"/>
      <c r="O83" s="194"/>
      <c r="P83" s="194"/>
      <c r="Q83" s="194"/>
      <c r="R83" s="194"/>
      <c r="S83" s="194"/>
      <c r="T83" s="288"/>
    </row>
    <row r="84" spans="1:20" x14ac:dyDescent="0.25">
      <c r="A84" s="194"/>
      <c r="B84" s="194"/>
      <c r="C84" s="194"/>
      <c r="D84" s="194"/>
      <c r="E84" s="194"/>
      <c r="F84" s="194"/>
      <c r="G84" s="194"/>
      <c r="H84" s="194"/>
      <c r="I84" s="194"/>
      <c r="J84" s="194"/>
      <c r="K84" s="194"/>
      <c r="L84" s="194"/>
      <c r="M84" s="194"/>
      <c r="N84" s="194"/>
      <c r="O84" s="194"/>
      <c r="P84" s="194"/>
      <c r="Q84" s="194"/>
      <c r="R84" s="194"/>
      <c r="S84" s="194"/>
      <c r="T84" s="194"/>
    </row>
    <row r="85" spans="1:20" x14ac:dyDescent="0.25">
      <c r="A85" s="194"/>
      <c r="B85" s="194"/>
      <c r="C85" s="194"/>
      <c r="D85" s="194"/>
      <c r="E85" s="194"/>
      <c r="F85" s="194"/>
      <c r="G85" s="194"/>
      <c r="H85" s="194"/>
      <c r="I85" s="194"/>
      <c r="J85" s="194"/>
      <c r="K85" s="194"/>
      <c r="L85" s="194"/>
      <c r="M85" s="194"/>
      <c r="N85" s="194"/>
      <c r="O85" s="194"/>
      <c r="P85" s="194"/>
      <c r="Q85" s="194"/>
      <c r="R85" s="194"/>
      <c r="S85" s="194"/>
      <c r="T85" s="194"/>
    </row>
    <row r="86" spans="1:20" x14ac:dyDescent="0.25">
      <c r="A86" s="194"/>
      <c r="B86" s="194"/>
      <c r="C86" s="194"/>
      <c r="D86" s="194"/>
      <c r="E86" s="194"/>
      <c r="F86" s="194"/>
      <c r="G86" s="194"/>
      <c r="H86" s="194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</row>
    <row r="87" spans="1:20" x14ac:dyDescent="0.25">
      <c r="A87" s="194"/>
      <c r="B87" s="194"/>
      <c r="C87" s="194"/>
      <c r="D87" s="194"/>
      <c r="E87" s="194"/>
      <c r="F87" s="194"/>
      <c r="G87" s="194"/>
      <c r="H87" s="194"/>
      <c r="I87" s="194"/>
      <c r="J87" s="194"/>
      <c r="K87" s="194"/>
      <c r="L87" s="194"/>
      <c r="M87" s="194"/>
      <c r="N87" s="194"/>
      <c r="O87" s="194"/>
      <c r="P87" s="194"/>
      <c r="Q87" s="194"/>
      <c r="R87" s="194"/>
      <c r="S87" s="194"/>
      <c r="T87" s="194"/>
    </row>
    <row r="88" spans="1:20" x14ac:dyDescent="0.25">
      <c r="A88" s="194"/>
      <c r="B88" s="194"/>
      <c r="C88" s="194"/>
      <c r="D88" s="194"/>
      <c r="E88" s="194"/>
      <c r="F88" s="194"/>
      <c r="G88" s="194"/>
      <c r="H88" s="194"/>
      <c r="I88" s="194"/>
      <c r="J88" s="194"/>
      <c r="K88" s="194"/>
      <c r="L88" s="194"/>
      <c r="M88" s="194"/>
      <c r="N88" s="194"/>
      <c r="O88" s="194"/>
      <c r="P88" s="194"/>
      <c r="Q88" s="194"/>
      <c r="R88" s="194"/>
      <c r="S88" s="194"/>
      <c r="T88" s="194"/>
    </row>
    <row r="89" spans="1:20" x14ac:dyDescent="0.25">
      <c r="A89" s="194"/>
      <c r="B89" s="194"/>
      <c r="C89" s="194"/>
      <c r="D89" s="194"/>
      <c r="E89" s="194"/>
      <c r="F89" s="194"/>
      <c r="G89" s="194"/>
      <c r="H89" s="194"/>
      <c r="I89" s="194"/>
      <c r="J89" s="194"/>
      <c r="K89" s="194"/>
      <c r="L89" s="194"/>
      <c r="M89" s="194"/>
      <c r="N89" s="194"/>
      <c r="O89" s="194"/>
      <c r="P89" s="194"/>
      <c r="Q89" s="194"/>
      <c r="R89" s="194"/>
      <c r="S89" s="194"/>
      <c r="T89" s="194"/>
    </row>
    <row r="90" spans="1:20" x14ac:dyDescent="0.25">
      <c r="A90" s="194"/>
      <c r="B90" s="194"/>
      <c r="C90" s="194"/>
      <c r="D90" s="194"/>
      <c r="E90" s="194"/>
      <c r="F90" s="194"/>
      <c r="G90" s="194"/>
      <c r="H90" s="194"/>
      <c r="I90" s="194"/>
      <c r="J90" s="194"/>
      <c r="K90" s="194"/>
      <c r="L90" s="194"/>
      <c r="M90" s="194"/>
      <c r="N90" s="194"/>
      <c r="O90" s="194"/>
      <c r="P90" s="194"/>
      <c r="Q90" s="194"/>
      <c r="R90" s="194"/>
      <c r="S90" s="194"/>
      <c r="T90" s="194"/>
    </row>
    <row r="91" spans="1:20" x14ac:dyDescent="0.25">
      <c r="A91" s="194"/>
      <c r="B91" s="194"/>
      <c r="C91" s="194"/>
      <c r="D91" s="194"/>
      <c r="E91" s="194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</row>
    <row r="92" spans="1:20" x14ac:dyDescent="0.25">
      <c r="A92" s="194"/>
      <c r="B92" s="194"/>
      <c r="C92" s="194"/>
      <c r="D92" s="194"/>
      <c r="E92" s="194"/>
      <c r="F92" s="194"/>
      <c r="G92" s="194"/>
      <c r="H92" s="194"/>
      <c r="I92" s="194"/>
      <c r="J92" s="194"/>
      <c r="K92" s="194"/>
      <c r="L92" s="194"/>
      <c r="M92" s="194"/>
      <c r="N92" s="194"/>
      <c r="O92" s="194"/>
      <c r="P92" s="194"/>
      <c r="Q92" s="194"/>
      <c r="R92" s="194"/>
      <c r="S92" s="194"/>
      <c r="T92" s="194"/>
    </row>
    <row r="93" spans="1:20" x14ac:dyDescent="0.25">
      <c r="A93" s="194"/>
      <c r="B93" s="194"/>
      <c r="C93" s="194"/>
      <c r="D93" s="194"/>
      <c r="E93" s="194"/>
      <c r="F93" s="194"/>
      <c r="G93" s="194"/>
      <c r="H93" s="194"/>
      <c r="I93" s="194"/>
      <c r="J93" s="194"/>
      <c r="K93" s="194"/>
      <c r="L93" s="194"/>
      <c r="M93" s="194"/>
      <c r="N93" s="194"/>
      <c r="O93" s="194"/>
      <c r="P93" s="194"/>
      <c r="Q93" s="194"/>
      <c r="R93" s="194"/>
      <c r="S93" s="194"/>
      <c r="T93" s="194"/>
    </row>
    <row r="94" spans="1:20" x14ac:dyDescent="0.25">
      <c r="A94" s="194"/>
      <c r="B94" s="194"/>
      <c r="C94" s="194" t="s">
        <v>140</v>
      </c>
      <c r="D94" s="194"/>
      <c r="E94" s="194"/>
      <c r="F94" s="194"/>
      <c r="G94" s="194"/>
      <c r="H94" s="194"/>
      <c r="I94" s="194"/>
      <c r="J94" s="194"/>
      <c r="K94" s="194"/>
      <c r="L94" s="194"/>
      <c r="M94" s="194"/>
      <c r="N94" s="194"/>
      <c r="O94" s="194"/>
      <c r="P94" s="194"/>
      <c r="Q94" s="194"/>
      <c r="R94" s="194"/>
      <c r="S94" s="194"/>
      <c r="T94" s="194"/>
    </row>
    <row r="95" spans="1:20" x14ac:dyDescent="0.25">
      <c r="A95" s="194"/>
      <c r="B95" s="194"/>
      <c r="C95" s="194"/>
      <c r="D95" s="194"/>
      <c r="E95" s="194"/>
      <c r="F95" s="194"/>
      <c r="G95" s="194"/>
      <c r="H95" s="194"/>
      <c r="I95" s="194"/>
      <c r="J95" s="194"/>
      <c r="K95" s="194"/>
      <c r="L95" s="194"/>
      <c r="M95" s="194"/>
      <c r="N95" s="194"/>
      <c r="O95" s="194"/>
      <c r="P95" s="194"/>
      <c r="Q95" s="194"/>
      <c r="R95" s="194"/>
      <c r="S95" s="194"/>
      <c r="T95" s="194"/>
    </row>
    <row r="96" spans="1:20" x14ac:dyDescent="0.25">
      <c r="A96" s="194"/>
      <c r="B96" s="194"/>
      <c r="C96" s="194"/>
      <c r="D96" s="194"/>
      <c r="E96" s="194"/>
      <c r="F96" s="194"/>
      <c r="G96" s="194"/>
      <c r="H96" s="194"/>
      <c r="I96" s="194"/>
      <c r="J96" s="194"/>
      <c r="K96" s="194"/>
      <c r="L96" s="194"/>
      <c r="M96" s="194"/>
      <c r="N96" s="194"/>
      <c r="O96" s="194"/>
      <c r="P96" s="194"/>
      <c r="Q96" s="194"/>
      <c r="R96" s="194"/>
      <c r="S96" s="194"/>
      <c r="T96" s="194"/>
    </row>
    <row r="97" spans="1:20" x14ac:dyDescent="0.25">
      <c r="A97" s="194"/>
      <c r="B97" s="194"/>
      <c r="C97" s="194"/>
      <c r="D97" s="194"/>
      <c r="E97" s="194"/>
      <c r="F97" s="194"/>
      <c r="G97" s="194"/>
      <c r="H97" s="194"/>
      <c r="I97" s="194"/>
      <c r="J97" s="194"/>
      <c r="K97" s="194"/>
      <c r="L97" s="194"/>
      <c r="M97" s="194"/>
      <c r="N97" s="194"/>
      <c r="O97" s="194"/>
      <c r="P97" s="194"/>
      <c r="Q97" s="194"/>
      <c r="R97" s="194"/>
      <c r="S97" s="194"/>
      <c r="T97" s="194"/>
    </row>
    <row r="98" spans="1:20" x14ac:dyDescent="0.25">
      <c r="A98" s="194"/>
      <c r="B98" s="194"/>
      <c r="C98" s="194"/>
      <c r="D98" s="194"/>
      <c r="E98" s="194"/>
      <c r="F98" s="194"/>
      <c r="G98" s="194"/>
      <c r="H98" s="194"/>
      <c r="I98" s="194"/>
      <c r="J98" s="194"/>
      <c r="K98" s="194"/>
      <c r="L98" s="194"/>
      <c r="M98" s="194"/>
      <c r="N98" s="194"/>
      <c r="O98" s="194"/>
      <c r="P98" s="194"/>
      <c r="Q98" s="194"/>
      <c r="R98" s="194"/>
      <c r="S98" s="194"/>
      <c r="T98" s="194"/>
    </row>
    <row r="99" spans="1:20" x14ac:dyDescent="0.25">
      <c r="A99" s="194"/>
      <c r="B99" s="194"/>
      <c r="C99" s="194"/>
      <c r="D99" s="194"/>
      <c r="E99" s="194"/>
      <c r="F99" s="194"/>
      <c r="G99" s="194"/>
      <c r="H99" s="194"/>
      <c r="I99" s="194"/>
      <c r="J99" s="194"/>
      <c r="K99" s="194"/>
      <c r="L99" s="194"/>
      <c r="M99" s="194"/>
      <c r="N99" s="194"/>
      <c r="O99" s="194"/>
      <c r="P99" s="194"/>
      <c r="Q99" s="194"/>
      <c r="R99" s="194"/>
      <c r="S99" s="194"/>
      <c r="T99" s="194"/>
    </row>
    <row r="100" spans="1:20" x14ac:dyDescent="0.25">
      <c r="A100" s="194"/>
      <c r="B100" s="194"/>
      <c r="C100" s="194"/>
      <c r="D100" s="194"/>
      <c r="E100" s="194"/>
      <c r="F100" s="194"/>
      <c r="G100" s="194"/>
      <c r="H100" s="194"/>
      <c r="I100" s="194"/>
      <c r="J100" s="194"/>
      <c r="K100" s="194"/>
      <c r="L100" s="194"/>
      <c r="M100" s="194"/>
      <c r="N100" s="194"/>
      <c r="O100" s="194"/>
      <c r="P100" s="194"/>
      <c r="Q100" s="194"/>
      <c r="R100" s="194"/>
      <c r="S100" s="194"/>
      <c r="T100" s="194"/>
    </row>
    <row r="101" spans="1:20" x14ac:dyDescent="0.25">
      <c r="A101" s="194"/>
      <c r="B101" s="194"/>
      <c r="C101" s="194"/>
      <c r="D101" s="194"/>
      <c r="E101" s="194"/>
      <c r="F101" s="194"/>
      <c r="G101" s="194"/>
      <c r="H101" s="194"/>
      <c r="I101" s="194"/>
      <c r="J101" s="194"/>
      <c r="K101" s="194"/>
      <c r="L101" s="194"/>
      <c r="M101" s="194"/>
      <c r="N101" s="194"/>
      <c r="O101" s="194"/>
      <c r="P101" s="194"/>
      <c r="Q101" s="194"/>
      <c r="R101" s="194"/>
      <c r="S101" s="194"/>
      <c r="T101" s="194"/>
    </row>
    <row r="102" spans="1:20" x14ac:dyDescent="0.25">
      <c r="A102" s="194"/>
      <c r="B102" s="194"/>
      <c r="C102" s="194"/>
      <c r="D102" s="194"/>
      <c r="E102" s="194"/>
      <c r="F102" s="194"/>
      <c r="G102" s="194"/>
      <c r="H102" s="194"/>
      <c r="I102" s="194"/>
      <c r="J102" s="194"/>
      <c r="K102" s="194"/>
      <c r="L102" s="194"/>
      <c r="M102" s="194"/>
      <c r="N102" s="194"/>
      <c r="O102" s="194"/>
      <c r="P102" s="194"/>
      <c r="Q102" s="194"/>
      <c r="R102" s="194"/>
      <c r="S102" s="194"/>
      <c r="T102" s="194"/>
    </row>
    <row r="103" spans="1:20" x14ac:dyDescent="0.25">
      <c r="A103" s="194"/>
      <c r="B103" s="194"/>
      <c r="C103" s="194"/>
      <c r="D103" s="194"/>
      <c r="E103" s="194"/>
      <c r="F103" s="194"/>
      <c r="G103" s="194"/>
      <c r="H103" s="194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</row>
    <row r="104" spans="1:20" x14ac:dyDescent="0.25">
      <c r="A104" s="194"/>
      <c r="B104" s="194"/>
      <c r="C104" s="194"/>
      <c r="D104" s="194"/>
      <c r="E104" s="194"/>
      <c r="F104" s="194"/>
      <c r="G104" s="194"/>
      <c r="H104" s="194"/>
      <c r="I104" s="194"/>
      <c r="J104" s="194"/>
      <c r="K104" s="194"/>
      <c r="L104" s="194"/>
      <c r="M104" s="194"/>
      <c r="N104" s="194"/>
      <c r="O104" s="194"/>
      <c r="P104" s="194"/>
      <c r="Q104" s="194"/>
      <c r="R104" s="194"/>
      <c r="S104" s="194"/>
      <c r="T104" s="194"/>
    </row>
    <row r="105" spans="1:20" x14ac:dyDescent="0.25">
      <c r="A105" s="194"/>
      <c r="B105" s="194"/>
      <c r="C105" s="194"/>
      <c r="D105" s="194"/>
      <c r="E105" s="194"/>
      <c r="F105" s="194"/>
      <c r="G105" s="194"/>
      <c r="H105" s="194"/>
      <c r="I105" s="194"/>
      <c r="J105" s="194"/>
      <c r="K105" s="194"/>
      <c r="L105" s="194"/>
      <c r="M105" s="194"/>
      <c r="N105" s="194"/>
      <c r="O105" s="194"/>
      <c r="P105" s="194"/>
      <c r="Q105" s="194"/>
      <c r="R105" s="194"/>
      <c r="S105" s="194"/>
      <c r="T105" s="194"/>
    </row>
    <row r="106" spans="1:20" x14ac:dyDescent="0.25">
      <c r="A106" s="194"/>
      <c r="B106" s="194"/>
      <c r="C106" s="194"/>
      <c r="D106" s="194"/>
      <c r="E106" s="194"/>
      <c r="F106" s="194"/>
      <c r="G106" s="194"/>
      <c r="H106" s="194"/>
      <c r="I106" s="194"/>
      <c r="J106" s="194"/>
      <c r="K106" s="194"/>
      <c r="L106" s="194"/>
      <c r="M106" s="194"/>
      <c r="N106" s="194"/>
      <c r="O106" s="194"/>
      <c r="P106" s="194"/>
      <c r="Q106" s="194"/>
      <c r="R106" s="194"/>
      <c r="S106" s="194"/>
      <c r="T106" s="194"/>
    </row>
    <row r="107" spans="1:20" x14ac:dyDescent="0.25">
      <c r="A107" s="194"/>
      <c r="B107" s="194"/>
      <c r="C107" s="194"/>
      <c r="D107" s="194"/>
      <c r="E107" s="194"/>
      <c r="F107" s="194"/>
      <c r="G107" s="194"/>
      <c r="H107" s="194"/>
      <c r="I107" s="194"/>
      <c r="J107" s="194"/>
      <c r="K107" s="194"/>
      <c r="L107" s="194"/>
      <c r="M107" s="194"/>
      <c r="N107" s="194"/>
      <c r="O107" s="194"/>
      <c r="P107" s="194"/>
      <c r="Q107" s="194"/>
      <c r="R107" s="194"/>
      <c r="S107" s="194"/>
      <c r="T107" s="194"/>
    </row>
    <row r="108" spans="1:20" x14ac:dyDescent="0.25">
      <c r="A108" s="194"/>
      <c r="B108" s="194"/>
      <c r="C108" s="194"/>
      <c r="D108" s="194"/>
      <c r="E108" s="194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</row>
    <row r="109" spans="1:20" x14ac:dyDescent="0.25">
      <c r="A109" s="194"/>
      <c r="B109" s="194"/>
      <c r="C109" s="194" t="s">
        <v>140</v>
      </c>
      <c r="D109" s="194"/>
      <c r="E109" s="194"/>
      <c r="F109" s="194"/>
      <c r="G109" s="194"/>
      <c r="H109" s="194"/>
      <c r="I109" s="194"/>
      <c r="J109" s="194"/>
      <c r="K109" s="194"/>
      <c r="L109" s="194"/>
      <c r="M109" s="194"/>
      <c r="N109" s="194"/>
      <c r="O109" s="194"/>
      <c r="P109" s="194"/>
      <c r="Q109" s="194"/>
      <c r="R109" s="194"/>
      <c r="S109" s="194"/>
      <c r="T109" s="194"/>
    </row>
    <row r="110" spans="1:20" x14ac:dyDescent="0.25">
      <c r="A110" s="194"/>
      <c r="B110" s="194"/>
      <c r="C110" s="194"/>
      <c r="D110" s="194"/>
      <c r="E110" s="194"/>
      <c r="F110" s="194"/>
      <c r="G110" s="194"/>
      <c r="H110" s="194"/>
      <c r="I110" s="194"/>
      <c r="J110" s="194"/>
      <c r="K110" s="194"/>
      <c r="L110" s="194"/>
      <c r="M110" s="194"/>
      <c r="N110" s="194"/>
      <c r="O110" s="194"/>
      <c r="P110" s="194"/>
      <c r="Q110" s="194"/>
      <c r="R110" s="194"/>
      <c r="S110" s="194"/>
      <c r="T110" s="194"/>
    </row>
    <row r="111" spans="1:20" x14ac:dyDescent="0.25">
      <c r="A111" s="194"/>
      <c r="B111" s="194"/>
      <c r="C111" s="194"/>
      <c r="D111" s="194"/>
      <c r="E111" s="194"/>
      <c r="F111" s="194"/>
      <c r="G111" s="194"/>
      <c r="H111" s="194"/>
      <c r="I111" s="194"/>
      <c r="J111" s="194"/>
      <c r="K111" s="194"/>
      <c r="L111" s="194"/>
      <c r="M111" s="194"/>
      <c r="N111" s="194"/>
      <c r="O111" s="194"/>
      <c r="P111" s="194"/>
      <c r="Q111" s="194"/>
      <c r="R111" s="194"/>
      <c r="S111" s="194"/>
      <c r="T111" s="194"/>
    </row>
    <row r="112" spans="1:20" x14ac:dyDescent="0.25">
      <c r="A112" s="194"/>
      <c r="B112" s="194"/>
      <c r="C112" s="194"/>
      <c r="D112" s="194"/>
      <c r="E112" s="194"/>
      <c r="F112" s="194"/>
      <c r="G112" s="194"/>
      <c r="H112" s="194"/>
      <c r="I112" s="194"/>
      <c r="J112" s="194"/>
      <c r="K112" s="194"/>
      <c r="L112" s="194"/>
      <c r="M112" s="194"/>
      <c r="N112" s="194"/>
      <c r="O112" s="194"/>
      <c r="P112" s="194"/>
      <c r="Q112" s="194"/>
      <c r="R112" s="194"/>
      <c r="S112" s="194"/>
      <c r="T112" s="194"/>
    </row>
    <row r="113" spans="1:20" x14ac:dyDescent="0.25">
      <c r="A113" s="194"/>
      <c r="B113" s="194"/>
      <c r="C113" s="194"/>
      <c r="D113" s="194"/>
      <c r="E113" s="194"/>
      <c r="F113" s="194"/>
      <c r="G113" s="194"/>
      <c r="H113" s="194"/>
      <c r="I113" s="194"/>
      <c r="J113" s="194"/>
      <c r="K113" s="194"/>
      <c r="L113" s="194"/>
      <c r="M113" s="194"/>
      <c r="N113" s="194"/>
      <c r="O113" s="194"/>
      <c r="P113" s="194"/>
      <c r="Q113" s="194"/>
      <c r="R113" s="194"/>
      <c r="S113" s="194"/>
      <c r="T113" s="194"/>
    </row>
    <row r="114" spans="1:20" x14ac:dyDescent="0.25">
      <c r="A114" s="194"/>
      <c r="B114" s="194"/>
      <c r="C114" s="194"/>
      <c r="D114" s="194"/>
      <c r="E114" s="194"/>
      <c r="F114" s="194"/>
      <c r="G114" s="194"/>
      <c r="H114" s="194"/>
      <c r="I114" s="194"/>
      <c r="J114" s="194"/>
      <c r="K114" s="194"/>
      <c r="L114" s="194"/>
      <c r="M114" s="194"/>
      <c r="N114" s="194"/>
      <c r="O114" s="194"/>
      <c r="P114" s="194"/>
      <c r="Q114" s="194"/>
      <c r="R114" s="194"/>
      <c r="S114" s="194"/>
      <c r="T114" s="194"/>
    </row>
    <row r="115" spans="1:20" x14ac:dyDescent="0.25">
      <c r="A115" s="194"/>
      <c r="B115" s="194"/>
      <c r="C115" s="194"/>
      <c r="D115" s="194"/>
      <c r="E115" s="194"/>
      <c r="F115" s="194"/>
      <c r="G115" s="194"/>
      <c r="H115" s="194"/>
      <c r="I115" s="194"/>
      <c r="J115" s="194"/>
      <c r="K115" s="194"/>
      <c r="L115" s="194"/>
      <c r="M115" s="194"/>
      <c r="N115" s="194"/>
      <c r="O115" s="194"/>
      <c r="P115" s="194"/>
      <c r="Q115" s="194"/>
      <c r="R115" s="194"/>
      <c r="S115" s="194"/>
      <c r="T115" s="194"/>
    </row>
    <row r="116" spans="1:20" x14ac:dyDescent="0.25">
      <c r="A116" s="194"/>
      <c r="B116" s="194"/>
      <c r="C116" s="194"/>
      <c r="D116" s="194"/>
      <c r="E116" s="194"/>
      <c r="F116" s="194"/>
      <c r="G116" s="194"/>
      <c r="H116" s="194"/>
      <c r="I116" s="194"/>
      <c r="J116" s="194"/>
      <c r="K116" s="194"/>
      <c r="L116" s="194"/>
      <c r="M116" s="194"/>
      <c r="N116" s="194"/>
      <c r="O116" s="194"/>
      <c r="P116" s="194"/>
      <c r="Q116" s="194"/>
      <c r="R116" s="194"/>
      <c r="S116" s="194"/>
      <c r="T116" s="194"/>
    </row>
    <row r="117" spans="1:20" x14ac:dyDescent="0.25">
      <c r="A117" s="194"/>
      <c r="B117" s="194"/>
      <c r="C117" s="194"/>
      <c r="D117" s="194"/>
      <c r="E117" s="194"/>
      <c r="F117" s="194"/>
      <c r="G117" s="194"/>
      <c r="H117" s="194"/>
      <c r="I117" s="194"/>
      <c r="J117" s="194"/>
      <c r="K117" s="194"/>
      <c r="L117" s="194"/>
      <c r="M117" s="194"/>
      <c r="N117" s="194"/>
      <c r="O117" s="194"/>
      <c r="P117" s="194"/>
      <c r="Q117" s="194"/>
      <c r="R117" s="194"/>
      <c r="S117" s="194"/>
      <c r="T117" s="194"/>
    </row>
    <row r="118" spans="1:20" x14ac:dyDescent="0.25">
      <c r="A118" s="194"/>
      <c r="B118" s="194"/>
      <c r="C118" s="194"/>
      <c r="D118" s="194"/>
      <c r="E118" s="194"/>
      <c r="F118" s="194"/>
      <c r="G118" s="194"/>
      <c r="H118" s="194"/>
      <c r="I118" s="194"/>
      <c r="J118" s="194"/>
      <c r="K118" s="194"/>
      <c r="L118" s="194"/>
      <c r="M118" s="194"/>
      <c r="N118" s="194"/>
      <c r="O118" s="194"/>
      <c r="P118" s="194"/>
      <c r="Q118" s="194"/>
      <c r="R118" s="194"/>
      <c r="S118" s="194"/>
      <c r="T118" s="194"/>
    </row>
    <row r="119" spans="1:20" x14ac:dyDescent="0.25">
      <c r="A119" s="194"/>
      <c r="B119" s="194"/>
      <c r="C119" s="194"/>
      <c r="D119" s="194"/>
      <c r="E119" s="194"/>
      <c r="F119" s="194"/>
      <c r="G119" s="194"/>
      <c r="H119" s="194"/>
      <c r="I119" s="194"/>
      <c r="J119" s="194"/>
      <c r="K119" s="194"/>
      <c r="L119" s="194"/>
      <c r="M119" s="194"/>
      <c r="N119" s="194"/>
      <c r="O119" s="194"/>
      <c r="P119" s="194"/>
      <c r="Q119" s="194"/>
      <c r="R119" s="194"/>
      <c r="S119" s="194"/>
      <c r="T119" s="194"/>
    </row>
    <row r="120" spans="1:20" x14ac:dyDescent="0.25">
      <c r="A120" s="194"/>
      <c r="B120" s="194"/>
      <c r="C120" s="194"/>
      <c r="D120" s="194"/>
      <c r="E120" s="194"/>
      <c r="F120" s="194"/>
      <c r="G120" s="194"/>
      <c r="H120" s="194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</row>
    <row r="121" spans="1:20" x14ac:dyDescent="0.25">
      <c r="A121" s="194"/>
      <c r="B121" s="194"/>
      <c r="C121" s="194"/>
      <c r="D121" s="194"/>
      <c r="E121" s="194"/>
      <c r="F121" s="194"/>
      <c r="G121" s="194"/>
      <c r="H121" s="194"/>
      <c r="I121" s="194"/>
      <c r="J121" s="194"/>
      <c r="K121" s="194"/>
      <c r="L121" s="194"/>
      <c r="M121" s="194"/>
      <c r="N121" s="194"/>
      <c r="O121" s="194"/>
      <c r="P121" s="194"/>
      <c r="Q121" s="194"/>
      <c r="R121" s="194"/>
      <c r="S121" s="194"/>
      <c r="T121" s="194"/>
    </row>
    <row r="122" spans="1:20" x14ac:dyDescent="0.25">
      <c r="A122" s="194"/>
      <c r="B122" s="194"/>
      <c r="C122" s="194"/>
      <c r="D122" s="194"/>
      <c r="E122" s="194"/>
      <c r="F122" s="194"/>
      <c r="G122" s="194"/>
      <c r="H122" s="194"/>
      <c r="I122" s="194"/>
      <c r="J122" s="194"/>
      <c r="K122" s="194"/>
      <c r="L122" s="194"/>
      <c r="M122" s="194"/>
      <c r="N122" s="194"/>
      <c r="O122" s="194"/>
      <c r="P122" s="194"/>
      <c r="Q122" s="194"/>
      <c r="R122" s="194"/>
      <c r="S122" s="194"/>
      <c r="T122" s="194"/>
    </row>
    <row r="123" spans="1:20" ht="36.75" customHeight="1" x14ac:dyDescent="0.3">
      <c r="A123" s="194"/>
      <c r="B123" s="194"/>
      <c r="C123" s="289" t="s">
        <v>142</v>
      </c>
      <c r="D123" s="289"/>
      <c r="E123" s="289"/>
      <c r="F123" s="289"/>
      <c r="G123" s="289"/>
      <c r="H123" s="289"/>
      <c r="I123" s="289"/>
      <c r="J123" s="289"/>
      <c r="K123" s="289"/>
      <c r="L123" s="289"/>
      <c r="M123" s="289"/>
      <c r="N123" s="289"/>
      <c r="O123" s="289"/>
      <c r="P123" s="289"/>
      <c r="Q123" s="194"/>
      <c r="R123" s="194"/>
      <c r="S123" s="194"/>
      <c r="T123" s="194"/>
    </row>
    <row r="124" spans="1:20" x14ac:dyDescent="0.25">
      <c r="A124" s="194"/>
      <c r="B124" s="194"/>
      <c r="C124" s="194"/>
      <c r="D124" s="194"/>
      <c r="E124" s="194"/>
      <c r="F124" s="194"/>
      <c r="G124" s="194"/>
      <c r="H124" s="194"/>
      <c r="I124" s="194"/>
      <c r="J124" s="194"/>
      <c r="K124" s="194"/>
      <c r="L124" s="194"/>
      <c r="M124" s="194"/>
      <c r="N124" s="194"/>
      <c r="O124" s="194"/>
      <c r="P124" s="194"/>
      <c r="Q124" s="194"/>
      <c r="R124" s="194"/>
      <c r="S124" s="194"/>
      <c r="T124" s="194"/>
    </row>
    <row r="125" spans="1:20" x14ac:dyDescent="0.25">
      <c r="A125" s="194"/>
      <c r="B125" s="194"/>
      <c r="C125" s="194"/>
      <c r="D125" s="194"/>
      <c r="E125" s="194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</row>
    <row r="126" spans="1:20" x14ac:dyDescent="0.25">
      <c r="A126" s="220" t="s">
        <v>145</v>
      </c>
      <c r="B126" s="221">
        <v>43831</v>
      </c>
    </row>
    <row r="127" spans="1:20" x14ac:dyDescent="0.25">
      <c r="B127" t="s">
        <v>146</v>
      </c>
      <c r="C127" t="s">
        <v>147</v>
      </c>
    </row>
    <row r="128" spans="1:20" x14ac:dyDescent="0.25">
      <c r="C128" t="s">
        <v>148</v>
      </c>
    </row>
    <row r="205" spans="1:7" x14ac:dyDescent="0.25">
      <c r="A205" s="284" t="s">
        <v>309</v>
      </c>
      <c r="B205" s="285" t="s">
        <v>308</v>
      </c>
    </row>
    <row r="207" spans="1:7" x14ac:dyDescent="0.25">
      <c r="A207" s="284" t="s">
        <v>310</v>
      </c>
      <c r="B207" s="285" t="s">
        <v>311</v>
      </c>
      <c r="C207" s="199"/>
      <c r="D207" s="199"/>
      <c r="E207" s="199"/>
      <c r="F207" s="199"/>
      <c r="G207" s="199"/>
    </row>
    <row r="208" spans="1:7" x14ac:dyDescent="0.25">
      <c r="B208" s="285" t="s">
        <v>312</v>
      </c>
    </row>
    <row r="210" spans="1:3" x14ac:dyDescent="0.25">
      <c r="A210" t="s">
        <v>314</v>
      </c>
      <c r="B210" s="286" t="s">
        <v>315</v>
      </c>
    </row>
    <row r="211" spans="1:3" x14ac:dyDescent="0.25">
      <c r="B211" s="285" t="s">
        <v>316</v>
      </c>
    </row>
    <row r="212" spans="1:3" x14ac:dyDescent="0.25">
      <c r="B212" s="285" t="s">
        <v>317</v>
      </c>
    </row>
    <row r="213" spans="1:3" x14ac:dyDescent="0.25">
      <c r="C213" s="285" t="s">
        <v>319</v>
      </c>
    </row>
    <row r="214" spans="1:3" x14ac:dyDescent="0.25">
      <c r="C214" s="286" t="s">
        <v>318</v>
      </c>
    </row>
  </sheetData>
  <sheetProtection algorithmName="SHA-512" hashValue="D9DyhBptqd8OG8JjsnUKtzc2O5evgbJi7gV54xLZWyZaQEDZGnRocFpTwI2sPwTYOliSWSIagjRyUO+n0rVJRg==" saltValue="Ei6D1iUj31oz95uvWtrTcw==" spinCount="100000" sheet="1" objects="1" scenarios="1"/>
  <customSheetViews>
    <customSheetView guid="{A72D9F38-42F0-486C-939B-1FF0EBE3A561}" hiddenRows="1" state="hidden">
      <pane ySplit="1" topLeftCell="A3" activePane="bottomLeft" state="frozen"/>
      <selection pane="bottomLeft" activeCell="E137" sqref="E137"/>
      <pageMargins left="0.78740157499999996" right="0.78740157499999996" top="0.984251969" bottom="0.984251969" header="0.4921259845" footer="0.4921259845"/>
      <pageSetup paperSize="9" orientation="portrait" r:id="rId1"/>
      <headerFooter alignWithMargins="0"/>
    </customSheetView>
  </customSheetViews>
  <mergeCells count="3">
    <mergeCell ref="T12:T49"/>
    <mergeCell ref="T51:T83"/>
    <mergeCell ref="C123:P123"/>
  </mergeCells>
  <phoneticPr fontId="13" type="noConversion"/>
  <pageMargins left="0.78740157499999996" right="0.78740157499999996" top="0.984251969" bottom="0.984251969" header="0.4921259845" footer="0.4921259845"/>
  <pageSetup paperSize="9" orientation="portrait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2">
    <pageSetUpPr fitToPage="1"/>
  </sheetPr>
  <dimension ref="A1:AZ3025"/>
  <sheetViews>
    <sheetView zoomScale="80" zoomScaleNormal="80" workbookViewId="0">
      <pane ySplit="6" topLeftCell="A14" activePane="bottomLeft" state="frozen"/>
      <selection activeCell="B26" sqref="B26"/>
      <selection pane="bottomLeft" activeCell="L8" sqref="L8:L164"/>
    </sheetView>
  </sheetViews>
  <sheetFormatPr baseColWidth="10" defaultColWidth="11.44140625" defaultRowHeight="14.25" customHeight="1" x14ac:dyDescent="0.25"/>
  <cols>
    <col min="1" max="1" width="3.44140625" style="58" bestFit="1" customWidth="1"/>
    <col min="2" max="2" width="7.88671875" style="109" bestFit="1" customWidth="1"/>
    <col min="3" max="3" width="5" style="109" bestFit="1" customWidth="1"/>
    <col min="4" max="4" width="9.109375" style="110" hidden="1" customWidth="1"/>
    <col min="5" max="5" width="10" style="111" customWidth="1"/>
    <col min="6" max="11" width="8.109375" style="58" hidden="1" customWidth="1"/>
    <col min="12" max="12" width="6.33203125" style="112" customWidth="1"/>
    <col min="13" max="13" width="5.44140625" style="58" bestFit="1" customWidth="1"/>
    <col min="14" max="16" width="5" style="58" bestFit="1" customWidth="1"/>
    <col min="17" max="17" width="4.6640625" style="58" customWidth="1"/>
    <col min="18" max="18" width="6.88671875" style="113" customWidth="1"/>
    <col min="19" max="19" width="16.44140625" style="58" customWidth="1"/>
    <col min="20" max="20" width="15.44140625" style="58" customWidth="1"/>
    <col min="21" max="21" width="17.5546875" style="58" customWidth="1"/>
    <col min="22" max="22" width="11.109375" style="58" customWidth="1"/>
    <col min="23" max="23" width="23" style="13" customWidth="1"/>
    <col min="24" max="24" width="11.88671875" style="58" customWidth="1"/>
    <col min="25" max="25" width="12.88671875" style="58" customWidth="1"/>
    <col min="26" max="26" width="6.5546875" style="58" bestFit="1" customWidth="1"/>
    <col min="27" max="27" width="8.88671875" style="58" customWidth="1"/>
    <col min="28" max="28" width="10.44140625" style="14" customWidth="1"/>
    <col min="29" max="29" width="7.44140625" style="58" bestFit="1" customWidth="1"/>
    <col min="30" max="30" width="7.44140625" style="17" bestFit="1" customWidth="1"/>
    <col min="31" max="31" width="7.44140625" style="17" customWidth="1"/>
    <col min="32" max="32" width="3.33203125" style="17" bestFit="1" customWidth="1"/>
    <col min="33" max="37" width="11.44140625" style="17" hidden="1" customWidth="1"/>
    <col min="38" max="38" width="5.5546875" style="17" bestFit="1" customWidth="1"/>
    <col min="39" max="39" width="5.33203125" style="17" bestFit="1" customWidth="1"/>
    <col min="40" max="42" width="3.33203125" style="17" bestFit="1" customWidth="1"/>
    <col min="43" max="43" width="4.88671875" style="18" bestFit="1" customWidth="1"/>
    <col min="44" max="44" width="5.33203125" style="17" bestFit="1" customWidth="1"/>
    <col min="45" max="47" width="3.33203125" style="17" bestFit="1" customWidth="1"/>
    <col min="48" max="48" width="4.88671875" style="18" bestFit="1" customWidth="1"/>
    <col min="49" max="49" width="5.109375" style="17" bestFit="1" customWidth="1"/>
    <col min="50" max="52" width="3.33203125" style="17" bestFit="1" customWidth="1"/>
    <col min="53" max="16384" width="11.44140625" style="17"/>
  </cols>
  <sheetData>
    <row r="1" spans="1:49" ht="24.6" x14ac:dyDescent="0.4">
      <c r="A1" s="13"/>
      <c r="B1" s="14"/>
      <c r="C1" s="14"/>
      <c r="D1" s="15"/>
      <c r="E1" s="200"/>
      <c r="F1" s="13"/>
      <c r="G1" s="13"/>
      <c r="H1" s="13"/>
      <c r="I1" s="13"/>
      <c r="J1" s="13"/>
      <c r="K1" s="13"/>
      <c r="L1" s="16"/>
      <c r="M1" s="13"/>
      <c r="N1" s="13"/>
      <c r="O1" s="13"/>
      <c r="P1" s="13"/>
      <c r="Q1" s="13"/>
      <c r="R1" s="17"/>
      <c r="S1" s="1" t="s">
        <v>22</v>
      </c>
      <c r="T1" s="13"/>
      <c r="U1" s="13"/>
      <c r="V1" s="13"/>
      <c r="X1" s="13"/>
      <c r="Y1" s="13"/>
      <c r="Z1" s="13"/>
      <c r="AA1" s="13"/>
      <c r="AC1" s="13"/>
    </row>
    <row r="2" spans="1:49" ht="20.399999999999999" x14ac:dyDescent="0.35">
      <c r="A2" s="19"/>
      <c r="B2" s="19"/>
      <c r="C2" s="19"/>
      <c r="D2" s="15"/>
      <c r="E2" s="201"/>
      <c r="F2" s="13"/>
      <c r="G2" s="13"/>
      <c r="H2" s="13"/>
      <c r="I2" s="13"/>
      <c r="J2" s="13"/>
      <c r="K2" s="13"/>
      <c r="L2" s="20"/>
      <c r="M2" s="19"/>
      <c r="N2" s="13"/>
      <c r="O2" s="13"/>
      <c r="P2" s="13"/>
      <c r="Q2" s="13"/>
      <c r="R2" s="17"/>
      <c r="S2" s="2" t="s">
        <v>106</v>
      </c>
      <c r="T2" s="13"/>
      <c r="U2" s="13"/>
      <c r="V2" s="13"/>
      <c r="W2" s="19"/>
      <c r="X2" s="48"/>
      <c r="Y2" s="13"/>
      <c r="Z2" s="13"/>
      <c r="AA2" s="13"/>
      <c r="AC2" s="21"/>
      <c r="AL2" s="22"/>
      <c r="AM2" s="22"/>
      <c r="AQ2" s="23"/>
      <c r="AR2" s="22"/>
      <c r="AV2" s="23"/>
      <c r="AW2" s="22"/>
    </row>
    <row r="3" spans="1:49" s="24" customFormat="1" ht="13.2" x14ac:dyDescent="0.25">
      <c r="D3" s="25"/>
      <c r="E3" s="213"/>
      <c r="L3" s="27"/>
      <c r="S3" s="3"/>
      <c r="AQ3" s="26"/>
      <c r="AV3" s="26"/>
    </row>
    <row r="4" spans="1:49" s="24" customFormat="1" ht="17.399999999999999" x14ac:dyDescent="0.3">
      <c r="D4" s="25"/>
      <c r="E4" s="213"/>
      <c r="L4" s="27"/>
      <c r="S4" s="28" t="s">
        <v>21</v>
      </c>
      <c r="AQ4" s="26"/>
      <c r="AV4" s="26"/>
    </row>
    <row r="5" spans="1:49" s="24" customFormat="1" ht="13.8" thickBot="1" x14ac:dyDescent="0.3">
      <c r="A5" s="29"/>
      <c r="D5" s="30"/>
      <c r="E5" s="213"/>
      <c r="F5" s="31"/>
      <c r="G5" s="31"/>
      <c r="H5" s="31"/>
      <c r="I5" s="31"/>
      <c r="J5" s="31"/>
      <c r="K5" s="31"/>
      <c r="L5" s="27"/>
      <c r="N5" s="31"/>
      <c r="O5" s="31"/>
      <c r="P5" s="31"/>
      <c r="Q5" s="31"/>
      <c r="R5" s="31"/>
      <c r="T5" s="31"/>
      <c r="U5" s="31"/>
      <c r="V5" s="31"/>
      <c r="Y5" s="31"/>
      <c r="Z5" s="31"/>
      <c r="AA5" s="31"/>
      <c r="AQ5" s="26"/>
      <c r="AV5" s="26"/>
    </row>
    <row r="6" spans="1:49" s="35" customFormat="1" ht="138.6" thickTop="1" thickBot="1" x14ac:dyDescent="0.3">
      <c r="A6" s="32" t="s">
        <v>0</v>
      </c>
      <c r="B6" s="32" t="s">
        <v>1</v>
      </c>
      <c r="C6" s="32" t="s">
        <v>2</v>
      </c>
      <c r="D6" s="33">
        <v>2</v>
      </c>
      <c r="E6" s="214" t="s">
        <v>143</v>
      </c>
      <c r="F6" s="32" t="s">
        <v>7</v>
      </c>
      <c r="G6" s="32" t="s">
        <v>8</v>
      </c>
      <c r="H6" s="32" t="s">
        <v>9</v>
      </c>
      <c r="I6" s="32" t="s">
        <v>9</v>
      </c>
      <c r="J6" s="32" t="s">
        <v>10</v>
      </c>
      <c r="K6" s="32" t="s">
        <v>10</v>
      </c>
      <c r="L6" s="196" t="s">
        <v>11</v>
      </c>
      <c r="M6" s="32" t="s">
        <v>12</v>
      </c>
      <c r="N6" s="32" t="s">
        <v>13</v>
      </c>
      <c r="O6" s="32" t="s">
        <v>14</v>
      </c>
      <c r="P6" s="32" t="s">
        <v>15</v>
      </c>
      <c r="Q6" s="34" t="s">
        <v>108</v>
      </c>
      <c r="S6" s="290" t="s">
        <v>149</v>
      </c>
      <c r="T6" s="291"/>
      <c r="U6" s="291"/>
      <c r="V6" s="291"/>
      <c r="W6" s="291"/>
      <c r="X6" s="291"/>
      <c r="Y6" s="291"/>
      <c r="Z6" s="291"/>
      <c r="AA6" s="292"/>
      <c r="AB6" s="36"/>
      <c r="AC6" s="48" t="s">
        <v>107</v>
      </c>
      <c r="AL6" s="36"/>
      <c r="AQ6" s="37"/>
      <c r="AV6" s="37"/>
    </row>
    <row r="7" spans="1:49" s="41" customFormat="1" ht="15.6" thickTop="1" x14ac:dyDescent="0.25">
      <c r="A7" s="38"/>
      <c r="B7" s="39"/>
      <c r="C7" s="40"/>
      <c r="D7" s="38"/>
      <c r="E7" s="215"/>
      <c r="F7" s="38"/>
      <c r="G7" s="38"/>
      <c r="H7" s="38"/>
      <c r="I7" s="38"/>
      <c r="J7" s="38"/>
      <c r="K7" s="38"/>
      <c r="L7" s="197"/>
      <c r="M7" s="38"/>
      <c r="N7" s="38">
        <f>SUM(N8:N173)</f>
        <v>0</v>
      </c>
      <c r="O7" s="38">
        <f>SUM(O8:O173)</f>
        <v>0</v>
      </c>
      <c r="P7" s="38">
        <f>SUM(P8:P173)</f>
        <v>0</v>
      </c>
      <c r="Q7" s="38">
        <f>SUM(Q8:Q173)</f>
        <v>0</v>
      </c>
      <c r="AB7" s="43"/>
      <c r="AC7" s="42" t="s">
        <v>60</v>
      </c>
      <c r="AQ7" s="44"/>
      <c r="AV7" s="44"/>
    </row>
    <row r="8" spans="1:49" s="41" customFormat="1" ht="14.25" customHeight="1" x14ac:dyDescent="0.25">
      <c r="A8" s="38" t="s">
        <v>3</v>
      </c>
      <c r="B8" s="38">
        <v>1</v>
      </c>
      <c r="C8" s="45">
        <v>50</v>
      </c>
      <c r="D8" s="33">
        <v>1</v>
      </c>
      <c r="E8" s="223">
        <v>0.42</v>
      </c>
      <c r="F8" s="46">
        <f>E8+0.02</f>
        <v>0.44</v>
      </c>
      <c r="G8" s="46">
        <f>E8-0.02</f>
        <v>0.39999999999999997</v>
      </c>
      <c r="H8" s="46">
        <f>E8+0.04</f>
        <v>0.45999999999999996</v>
      </c>
      <c r="I8" s="46">
        <f>E8-0.04</f>
        <v>0.38</v>
      </c>
      <c r="J8" s="46">
        <f>E8+0.06</f>
        <v>0.48</v>
      </c>
      <c r="K8" s="46">
        <f>E8-0.06</f>
        <v>0.36</v>
      </c>
      <c r="L8" s="222"/>
      <c r="M8" s="46">
        <f>IF(L8=0,0,L8-E8)</f>
        <v>0</v>
      </c>
      <c r="N8" s="38">
        <f>IF( $C8&gt;50, IF(ABS($M8)&gt;0.01,1,0), IF(ABS(M8)&gt;0.02,1,0))</f>
        <v>0</v>
      </c>
      <c r="O8" s="38">
        <f>IF( $C8&gt;50, IF(ABS($M8)&gt;0.02,1,0), IF(ABS(M8)&gt;0.04,1,0))</f>
        <v>0</v>
      </c>
      <c r="P8" s="38">
        <f t="shared" ref="P8:P71" si="0">IF( $C8&gt;50, IF(ABS($M8)&gt;0.03,1,0), IF(ABS(M8)&gt;0.06,1,0))</f>
        <v>0</v>
      </c>
      <c r="Q8" s="47">
        <f>IF(ABS(M8)&gt;0.06,1,0)</f>
        <v>0</v>
      </c>
      <c r="AC8" s="4" t="s">
        <v>23</v>
      </c>
      <c r="AL8" s="18"/>
      <c r="AM8" s="49"/>
      <c r="AQ8" s="50"/>
      <c r="AR8" s="49"/>
      <c r="AV8" s="50"/>
      <c r="AW8" s="49"/>
    </row>
    <row r="9" spans="1:49" s="41" customFormat="1" ht="14.25" customHeight="1" x14ac:dyDescent="0.25">
      <c r="A9" s="38" t="s">
        <v>3</v>
      </c>
      <c r="B9" s="38">
        <v>2</v>
      </c>
      <c r="C9" s="45">
        <v>50</v>
      </c>
      <c r="D9" s="33">
        <v>2</v>
      </c>
      <c r="E9" s="223">
        <v>0.41699999999999998</v>
      </c>
      <c r="F9" s="46">
        <f t="shared" ref="F9:F62" si="1">E9+0.02</f>
        <v>0.437</v>
      </c>
      <c r="G9" s="46">
        <f t="shared" ref="G9:G62" si="2">E9-0.02</f>
        <v>0.39699999999999996</v>
      </c>
      <c r="H9" s="46">
        <f t="shared" ref="H9:H62" si="3">E9+0.04</f>
        <v>0.45699999999999996</v>
      </c>
      <c r="I9" s="46">
        <f t="shared" ref="I9:I62" si="4">E9-0.04</f>
        <v>0.377</v>
      </c>
      <c r="J9" s="46">
        <f t="shared" ref="J9:J62" si="5">E9+0.06</f>
        <v>0.47699999999999998</v>
      </c>
      <c r="K9" s="46">
        <f t="shared" ref="K9:K62" si="6">E9-0.06</f>
        <v>0.35699999999999998</v>
      </c>
      <c r="L9" s="222"/>
      <c r="M9" s="46">
        <f t="shared" ref="M9:M71" si="7">IF(L9=0,0,L9-E9)</f>
        <v>0</v>
      </c>
      <c r="N9" s="38">
        <f>IF( $C9&gt;50, IF(ABS($M9)&gt;0.01,1,0), IF(ABS(M9)&gt;0.02,1,0))</f>
        <v>0</v>
      </c>
      <c r="O9" s="38">
        <f t="shared" ref="O9:O72" si="8">IF( $C9&gt;50, IF(ABS($M9)&gt;0.02,1,0), IF(ABS(M9)&gt;0.04,1,0))</f>
        <v>0</v>
      </c>
      <c r="P9" s="38">
        <f t="shared" si="0"/>
        <v>0</v>
      </c>
      <c r="Q9" s="47">
        <f t="shared" ref="Q9:Q72" si="9">IF(ABS(M9)&gt;0.06,1,0)</f>
        <v>0</v>
      </c>
      <c r="AB9" s="18"/>
      <c r="AC9" s="5" t="s">
        <v>151</v>
      </c>
      <c r="AL9" s="18"/>
      <c r="AM9" s="49"/>
      <c r="AQ9" s="50"/>
      <c r="AR9" s="49"/>
      <c r="AV9" s="50"/>
      <c r="AW9" s="49"/>
    </row>
    <row r="10" spans="1:49" s="41" customFormat="1" ht="14.25" customHeight="1" x14ac:dyDescent="0.25">
      <c r="A10" s="38" t="s">
        <v>3</v>
      </c>
      <c r="B10" s="38">
        <v>3</v>
      </c>
      <c r="C10" s="45">
        <v>50</v>
      </c>
      <c r="D10" s="33">
        <v>3</v>
      </c>
      <c r="E10" s="223">
        <v>0.41899999999999998</v>
      </c>
      <c r="F10" s="46">
        <f t="shared" si="1"/>
        <v>0.439</v>
      </c>
      <c r="G10" s="46">
        <f t="shared" si="2"/>
        <v>0.39899999999999997</v>
      </c>
      <c r="H10" s="46">
        <f t="shared" si="3"/>
        <v>0.45899999999999996</v>
      </c>
      <c r="I10" s="46">
        <f t="shared" si="4"/>
        <v>0.379</v>
      </c>
      <c r="J10" s="46">
        <f t="shared" si="5"/>
        <v>0.47899999999999998</v>
      </c>
      <c r="K10" s="46">
        <f t="shared" si="6"/>
        <v>0.35899999999999999</v>
      </c>
      <c r="L10" s="222"/>
      <c r="M10" s="46">
        <f t="shared" si="7"/>
        <v>0</v>
      </c>
      <c r="N10" s="38">
        <f t="shared" ref="N10" si="10">IF( $C10&gt;30, IF(ABS($M10)&gt;0.01,1,0), IF(ABS(M10)&gt;0.02,1,0))</f>
        <v>0</v>
      </c>
      <c r="O10" s="38">
        <f t="shared" si="8"/>
        <v>0</v>
      </c>
      <c r="P10" s="38">
        <f t="shared" si="0"/>
        <v>0</v>
      </c>
      <c r="Q10" s="47">
        <f t="shared" si="9"/>
        <v>0</v>
      </c>
      <c r="AB10" s="18"/>
      <c r="AC10" s="51" t="s">
        <v>152</v>
      </c>
      <c r="AL10" s="18"/>
      <c r="AM10" s="49"/>
      <c r="AQ10" s="50"/>
      <c r="AR10" s="49"/>
      <c r="AV10" s="50"/>
      <c r="AW10" s="49"/>
    </row>
    <row r="11" spans="1:49" s="41" customFormat="1" ht="14.25" customHeight="1" x14ac:dyDescent="0.25">
      <c r="A11" s="38" t="s">
        <v>3</v>
      </c>
      <c r="B11" s="38">
        <v>4</v>
      </c>
      <c r="C11" s="45">
        <v>50</v>
      </c>
      <c r="D11" s="33">
        <v>4</v>
      </c>
      <c r="E11" s="223">
        <v>0.41899999999999998</v>
      </c>
      <c r="F11" s="46">
        <f t="shared" si="1"/>
        <v>0.439</v>
      </c>
      <c r="G11" s="46">
        <f t="shared" si="2"/>
        <v>0.39899999999999997</v>
      </c>
      <c r="H11" s="46">
        <f t="shared" si="3"/>
        <v>0.45899999999999996</v>
      </c>
      <c r="I11" s="46">
        <f t="shared" si="4"/>
        <v>0.379</v>
      </c>
      <c r="J11" s="46">
        <f t="shared" si="5"/>
        <v>0.47899999999999998</v>
      </c>
      <c r="K11" s="46">
        <f t="shared" si="6"/>
        <v>0.35899999999999999</v>
      </c>
      <c r="L11" s="222"/>
      <c r="M11" s="46">
        <f t="shared" si="7"/>
        <v>0</v>
      </c>
      <c r="N11" s="38">
        <f t="shared" ref="N11:N47" si="11">IF( $C11&gt;50, IF(ABS($M11)&gt;0.01,1,0), IF(ABS(M11)&gt;0.02,1,0))</f>
        <v>0</v>
      </c>
      <c r="O11" s="38">
        <f t="shared" si="8"/>
        <v>0</v>
      </c>
      <c r="P11" s="38">
        <f t="shared" si="0"/>
        <v>0</v>
      </c>
      <c r="Q11" s="47">
        <f t="shared" si="9"/>
        <v>0</v>
      </c>
      <c r="AB11" s="18"/>
      <c r="AC11" s="5" t="s">
        <v>26</v>
      </c>
      <c r="AL11" s="18"/>
      <c r="AM11" s="49"/>
      <c r="AQ11" s="50"/>
      <c r="AR11" s="49"/>
      <c r="AV11" s="50"/>
      <c r="AW11" s="49"/>
    </row>
    <row r="12" spans="1:49" s="41" customFormat="1" ht="14.25" customHeight="1" x14ac:dyDescent="0.25">
      <c r="A12" s="38" t="s">
        <v>3</v>
      </c>
      <c r="B12" s="38">
        <v>5</v>
      </c>
      <c r="C12" s="45">
        <v>50</v>
      </c>
      <c r="D12" s="33">
        <v>5</v>
      </c>
      <c r="E12" s="223">
        <v>0.41799999999999998</v>
      </c>
      <c r="F12" s="46">
        <f t="shared" si="1"/>
        <v>0.438</v>
      </c>
      <c r="G12" s="46">
        <f t="shared" si="2"/>
        <v>0.39799999999999996</v>
      </c>
      <c r="H12" s="46">
        <f t="shared" si="3"/>
        <v>0.45799999999999996</v>
      </c>
      <c r="I12" s="46">
        <f t="shared" si="4"/>
        <v>0.378</v>
      </c>
      <c r="J12" s="46">
        <f t="shared" si="5"/>
        <v>0.47799999999999998</v>
      </c>
      <c r="K12" s="46">
        <f t="shared" si="6"/>
        <v>0.35799999999999998</v>
      </c>
      <c r="L12" s="222"/>
      <c r="M12" s="46">
        <f t="shared" si="7"/>
        <v>0</v>
      </c>
      <c r="N12" s="38">
        <f t="shared" si="11"/>
        <v>0</v>
      </c>
      <c r="O12" s="38">
        <f t="shared" si="8"/>
        <v>0</v>
      </c>
      <c r="P12" s="38">
        <f t="shared" si="0"/>
        <v>0</v>
      </c>
      <c r="Q12" s="47">
        <f t="shared" si="9"/>
        <v>0</v>
      </c>
      <c r="AB12" s="18"/>
      <c r="AC12" s="51"/>
      <c r="AL12" s="18"/>
      <c r="AM12" s="49"/>
      <c r="AQ12" s="50"/>
      <c r="AR12" s="49"/>
      <c r="AV12" s="50"/>
      <c r="AW12" s="49"/>
    </row>
    <row r="13" spans="1:49" s="41" customFormat="1" ht="13.2" x14ac:dyDescent="0.25">
      <c r="A13" s="38" t="s">
        <v>3</v>
      </c>
      <c r="B13" s="38">
        <v>6</v>
      </c>
      <c r="C13" s="45">
        <v>50</v>
      </c>
      <c r="D13" s="33">
        <v>6</v>
      </c>
      <c r="E13" s="223">
        <v>0.39800000000000002</v>
      </c>
      <c r="F13" s="46">
        <f t="shared" si="1"/>
        <v>0.41800000000000004</v>
      </c>
      <c r="G13" s="46">
        <f t="shared" si="2"/>
        <v>0.378</v>
      </c>
      <c r="H13" s="46">
        <f t="shared" si="3"/>
        <v>0.438</v>
      </c>
      <c r="I13" s="46">
        <f t="shared" si="4"/>
        <v>0.35800000000000004</v>
      </c>
      <c r="J13" s="46">
        <f t="shared" si="5"/>
        <v>0.45800000000000002</v>
      </c>
      <c r="K13" s="46">
        <f t="shared" si="6"/>
        <v>0.33800000000000002</v>
      </c>
      <c r="L13" s="222"/>
      <c r="M13" s="46">
        <f t="shared" si="7"/>
        <v>0</v>
      </c>
      <c r="N13" s="38">
        <f t="shared" si="11"/>
        <v>0</v>
      </c>
      <c r="O13" s="38">
        <f t="shared" si="8"/>
        <v>0</v>
      </c>
      <c r="P13" s="38">
        <f t="shared" si="0"/>
        <v>0</v>
      </c>
      <c r="Q13" s="47">
        <f t="shared" si="9"/>
        <v>0</v>
      </c>
      <c r="AB13" s="18"/>
      <c r="AC13" s="4" t="s">
        <v>24</v>
      </c>
      <c r="AL13" s="18"/>
      <c r="AM13" s="49"/>
      <c r="AQ13" s="50"/>
      <c r="AR13" s="49"/>
      <c r="AV13" s="50"/>
      <c r="AW13" s="49"/>
    </row>
    <row r="14" spans="1:49" s="41" customFormat="1" ht="14.25" customHeight="1" x14ac:dyDescent="0.25">
      <c r="A14" s="38" t="s">
        <v>3</v>
      </c>
      <c r="B14" s="38">
        <v>7</v>
      </c>
      <c r="C14" s="45">
        <v>50</v>
      </c>
      <c r="D14" s="33">
        <v>7</v>
      </c>
      <c r="E14" s="223">
        <v>0.40100000000000002</v>
      </c>
      <c r="F14" s="46">
        <f t="shared" si="1"/>
        <v>0.42100000000000004</v>
      </c>
      <c r="G14" s="46">
        <f t="shared" si="2"/>
        <v>0.38100000000000001</v>
      </c>
      <c r="H14" s="46">
        <f t="shared" si="3"/>
        <v>0.441</v>
      </c>
      <c r="I14" s="46">
        <f t="shared" si="4"/>
        <v>0.36100000000000004</v>
      </c>
      <c r="J14" s="46">
        <f t="shared" si="5"/>
        <v>0.46100000000000002</v>
      </c>
      <c r="K14" s="46">
        <f t="shared" si="6"/>
        <v>0.34100000000000003</v>
      </c>
      <c r="L14" s="222"/>
      <c r="M14" s="46">
        <f t="shared" si="7"/>
        <v>0</v>
      </c>
      <c r="N14" s="38">
        <f t="shared" si="11"/>
        <v>0</v>
      </c>
      <c r="O14" s="38">
        <f t="shared" si="8"/>
        <v>0</v>
      </c>
      <c r="P14" s="38">
        <f t="shared" si="0"/>
        <v>0</v>
      </c>
      <c r="Q14" s="47">
        <f t="shared" si="9"/>
        <v>0</v>
      </c>
      <c r="AB14" s="18"/>
      <c r="AC14" s="5" t="s">
        <v>153</v>
      </c>
      <c r="AL14" s="18"/>
      <c r="AM14" s="49"/>
      <c r="AQ14" s="50"/>
      <c r="AR14" s="49"/>
      <c r="AV14" s="50"/>
      <c r="AW14" s="49"/>
    </row>
    <row r="15" spans="1:49" s="41" customFormat="1" ht="14.25" customHeight="1" x14ac:dyDescent="0.25">
      <c r="A15" s="38" t="s">
        <v>3</v>
      </c>
      <c r="B15" s="38">
        <v>8</v>
      </c>
      <c r="C15" s="45">
        <v>50</v>
      </c>
      <c r="D15" s="33">
        <v>8</v>
      </c>
      <c r="E15" s="223">
        <v>0.40300000000000002</v>
      </c>
      <c r="F15" s="46">
        <f t="shared" si="1"/>
        <v>0.42300000000000004</v>
      </c>
      <c r="G15" s="46">
        <f t="shared" si="2"/>
        <v>0.38300000000000001</v>
      </c>
      <c r="H15" s="46">
        <f t="shared" si="3"/>
        <v>0.443</v>
      </c>
      <c r="I15" s="46">
        <f t="shared" si="4"/>
        <v>0.36300000000000004</v>
      </c>
      <c r="J15" s="46">
        <f t="shared" si="5"/>
        <v>0.46300000000000002</v>
      </c>
      <c r="K15" s="46">
        <f t="shared" si="6"/>
        <v>0.34300000000000003</v>
      </c>
      <c r="L15" s="222"/>
      <c r="M15" s="46">
        <f t="shared" si="7"/>
        <v>0</v>
      </c>
      <c r="N15" s="38">
        <f t="shared" si="11"/>
        <v>0</v>
      </c>
      <c r="O15" s="38">
        <f t="shared" si="8"/>
        <v>0</v>
      </c>
      <c r="P15" s="38">
        <f t="shared" si="0"/>
        <v>0</v>
      </c>
      <c r="Q15" s="47">
        <f t="shared" si="9"/>
        <v>0</v>
      </c>
      <c r="AB15" s="18"/>
      <c r="AC15" s="51" t="s">
        <v>154</v>
      </c>
      <c r="AL15" s="18"/>
      <c r="AM15" s="49"/>
      <c r="AQ15" s="50"/>
      <c r="AR15" s="49"/>
      <c r="AV15" s="50"/>
      <c r="AW15" s="49"/>
    </row>
    <row r="16" spans="1:49" s="41" customFormat="1" ht="14.25" customHeight="1" x14ac:dyDescent="0.25">
      <c r="A16" s="38" t="s">
        <v>3</v>
      </c>
      <c r="B16" s="38">
        <v>9</v>
      </c>
      <c r="C16" s="45">
        <v>50</v>
      </c>
      <c r="D16" s="33">
        <v>9</v>
      </c>
      <c r="E16" s="223">
        <v>0.40500000000000003</v>
      </c>
      <c r="F16" s="46">
        <f t="shared" si="1"/>
        <v>0.42500000000000004</v>
      </c>
      <c r="G16" s="46">
        <f t="shared" si="2"/>
        <v>0.38500000000000001</v>
      </c>
      <c r="H16" s="46">
        <f t="shared" si="3"/>
        <v>0.44500000000000001</v>
      </c>
      <c r="I16" s="46">
        <f t="shared" si="4"/>
        <v>0.36500000000000005</v>
      </c>
      <c r="J16" s="46">
        <f t="shared" si="5"/>
        <v>0.46500000000000002</v>
      </c>
      <c r="K16" s="46">
        <f t="shared" si="6"/>
        <v>0.34500000000000003</v>
      </c>
      <c r="L16" s="222"/>
      <c r="M16" s="46">
        <f t="shared" si="7"/>
        <v>0</v>
      </c>
      <c r="N16" s="38">
        <f t="shared" si="11"/>
        <v>0</v>
      </c>
      <c r="O16" s="38">
        <f t="shared" si="8"/>
        <v>0</v>
      </c>
      <c r="P16" s="38">
        <f t="shared" si="0"/>
        <v>0</v>
      </c>
      <c r="Q16" s="47">
        <f t="shared" si="9"/>
        <v>0</v>
      </c>
      <c r="AB16" s="18"/>
      <c r="AC16" s="5" t="s">
        <v>29</v>
      </c>
      <c r="AL16" s="18"/>
      <c r="AM16" s="49"/>
      <c r="AQ16" s="50"/>
      <c r="AR16" s="49"/>
      <c r="AV16" s="50"/>
      <c r="AW16" s="49"/>
    </row>
    <row r="17" spans="1:52" s="41" customFormat="1" ht="14.25" customHeight="1" x14ac:dyDescent="0.25">
      <c r="A17" s="38" t="s">
        <v>3</v>
      </c>
      <c r="B17" s="38">
        <v>10</v>
      </c>
      <c r="C17" s="45">
        <v>50</v>
      </c>
      <c r="D17" s="33">
        <v>10</v>
      </c>
      <c r="E17" s="223">
        <v>0.40699999999999997</v>
      </c>
      <c r="F17" s="46">
        <f t="shared" si="1"/>
        <v>0.42699999999999999</v>
      </c>
      <c r="G17" s="46">
        <f t="shared" si="2"/>
        <v>0.38699999999999996</v>
      </c>
      <c r="H17" s="46">
        <f t="shared" si="3"/>
        <v>0.44699999999999995</v>
      </c>
      <c r="I17" s="46">
        <f t="shared" si="4"/>
        <v>0.36699999999999999</v>
      </c>
      <c r="J17" s="46">
        <f t="shared" si="5"/>
        <v>0.46699999999999997</v>
      </c>
      <c r="K17" s="46">
        <f t="shared" si="6"/>
        <v>0.34699999999999998</v>
      </c>
      <c r="L17" s="222"/>
      <c r="M17" s="46">
        <f t="shared" si="7"/>
        <v>0</v>
      </c>
      <c r="N17" s="38">
        <f t="shared" si="11"/>
        <v>0</v>
      </c>
      <c r="O17" s="38">
        <f t="shared" si="8"/>
        <v>0</v>
      </c>
      <c r="P17" s="38">
        <f t="shared" si="0"/>
        <v>0</v>
      </c>
      <c r="Q17" s="47">
        <f t="shared" si="9"/>
        <v>0</v>
      </c>
      <c r="AB17" s="18"/>
      <c r="AC17" s="51"/>
      <c r="AL17" s="18"/>
      <c r="AM17" s="49"/>
      <c r="AQ17" s="50"/>
      <c r="AR17" s="49"/>
      <c r="AV17" s="50"/>
      <c r="AW17" s="49"/>
    </row>
    <row r="18" spans="1:52" s="41" customFormat="1" ht="14.25" customHeight="1" x14ac:dyDescent="0.25">
      <c r="A18" s="38" t="s">
        <v>3</v>
      </c>
      <c r="B18" s="38">
        <v>11</v>
      </c>
      <c r="C18" s="45">
        <v>120</v>
      </c>
      <c r="D18" s="33">
        <v>11</v>
      </c>
      <c r="E18" s="223">
        <v>0.39</v>
      </c>
      <c r="F18" s="46">
        <f t="shared" si="1"/>
        <v>0.41000000000000003</v>
      </c>
      <c r="G18" s="46">
        <f t="shared" si="2"/>
        <v>0.37</v>
      </c>
      <c r="H18" s="46">
        <f t="shared" si="3"/>
        <v>0.43</v>
      </c>
      <c r="I18" s="46">
        <f t="shared" si="4"/>
        <v>0.35000000000000003</v>
      </c>
      <c r="J18" s="46">
        <f t="shared" si="5"/>
        <v>0.45</v>
      </c>
      <c r="K18" s="46">
        <f t="shared" si="6"/>
        <v>0.33</v>
      </c>
      <c r="L18" s="222"/>
      <c r="M18" s="46">
        <f t="shared" si="7"/>
        <v>0</v>
      </c>
      <c r="N18" s="38">
        <f t="shared" si="11"/>
        <v>0</v>
      </c>
      <c r="O18" s="38">
        <f t="shared" si="8"/>
        <v>0</v>
      </c>
      <c r="P18" s="38">
        <f t="shared" si="0"/>
        <v>0</v>
      </c>
      <c r="Q18" s="47">
        <f t="shared" si="9"/>
        <v>0</v>
      </c>
      <c r="AB18" s="18"/>
      <c r="AC18" s="4" t="s">
        <v>25</v>
      </c>
      <c r="AL18" s="18"/>
      <c r="AM18" s="49"/>
      <c r="AQ18" s="50"/>
      <c r="AR18" s="49"/>
      <c r="AV18" s="50"/>
      <c r="AW18" s="49"/>
    </row>
    <row r="19" spans="1:52" s="41" customFormat="1" ht="14.25" customHeight="1" x14ac:dyDescent="0.25">
      <c r="A19" s="38" t="s">
        <v>3</v>
      </c>
      <c r="B19" s="38">
        <v>12</v>
      </c>
      <c r="C19" s="45">
        <v>120</v>
      </c>
      <c r="D19" s="33">
        <v>12</v>
      </c>
      <c r="E19" s="223">
        <v>0.39800000000000002</v>
      </c>
      <c r="F19" s="46">
        <f t="shared" si="1"/>
        <v>0.41800000000000004</v>
      </c>
      <c r="G19" s="46">
        <f t="shared" si="2"/>
        <v>0.378</v>
      </c>
      <c r="H19" s="46">
        <f t="shared" si="3"/>
        <v>0.438</v>
      </c>
      <c r="I19" s="46">
        <f t="shared" si="4"/>
        <v>0.35800000000000004</v>
      </c>
      <c r="J19" s="46">
        <f t="shared" si="5"/>
        <v>0.45800000000000002</v>
      </c>
      <c r="K19" s="46">
        <f t="shared" si="6"/>
        <v>0.33800000000000002</v>
      </c>
      <c r="L19" s="222"/>
      <c r="M19" s="46">
        <f t="shared" si="7"/>
        <v>0</v>
      </c>
      <c r="N19" s="38">
        <f t="shared" si="11"/>
        <v>0</v>
      </c>
      <c r="O19" s="38">
        <f t="shared" si="8"/>
        <v>0</v>
      </c>
      <c r="P19" s="38">
        <f t="shared" si="0"/>
        <v>0</v>
      </c>
      <c r="Q19" s="47">
        <f t="shared" si="9"/>
        <v>0</v>
      </c>
      <c r="AB19" s="18"/>
      <c r="AC19" s="5" t="s">
        <v>155</v>
      </c>
      <c r="AL19" s="18"/>
      <c r="AM19" s="49"/>
      <c r="AQ19" s="50"/>
      <c r="AR19" s="49"/>
      <c r="AV19" s="50"/>
      <c r="AW19" s="49"/>
    </row>
    <row r="20" spans="1:52" s="41" customFormat="1" ht="13.2" x14ac:dyDescent="0.25">
      <c r="A20" s="38" t="s">
        <v>3</v>
      </c>
      <c r="B20" s="38">
        <v>13</v>
      </c>
      <c r="C20" s="45">
        <v>120</v>
      </c>
      <c r="D20" s="33">
        <v>13</v>
      </c>
      <c r="E20" s="223">
        <v>0.40450000000000003</v>
      </c>
      <c r="F20" s="46">
        <f t="shared" si="1"/>
        <v>0.42450000000000004</v>
      </c>
      <c r="G20" s="46">
        <f t="shared" si="2"/>
        <v>0.38450000000000001</v>
      </c>
      <c r="H20" s="46">
        <f t="shared" si="3"/>
        <v>0.44450000000000001</v>
      </c>
      <c r="I20" s="46">
        <f t="shared" si="4"/>
        <v>0.36450000000000005</v>
      </c>
      <c r="J20" s="46">
        <f t="shared" si="5"/>
        <v>0.46450000000000002</v>
      </c>
      <c r="K20" s="46">
        <f t="shared" si="6"/>
        <v>0.34450000000000003</v>
      </c>
      <c r="L20" s="222"/>
      <c r="M20" s="46">
        <f t="shared" si="7"/>
        <v>0</v>
      </c>
      <c r="N20" s="38">
        <f t="shared" si="11"/>
        <v>0</v>
      </c>
      <c r="O20" s="38">
        <f t="shared" si="8"/>
        <v>0</v>
      </c>
      <c r="P20" s="38">
        <f t="shared" si="0"/>
        <v>0</v>
      </c>
      <c r="Q20" s="47">
        <f t="shared" si="9"/>
        <v>0</v>
      </c>
      <c r="AB20" s="18"/>
      <c r="AC20" s="51" t="s">
        <v>27</v>
      </c>
      <c r="AL20" s="18"/>
      <c r="AM20" s="49"/>
      <c r="AQ20" s="50"/>
      <c r="AR20" s="49"/>
      <c r="AV20" s="50"/>
      <c r="AW20" s="49"/>
    </row>
    <row r="21" spans="1:52" s="41" customFormat="1" ht="14.25" customHeight="1" x14ac:dyDescent="0.25">
      <c r="A21" s="38" t="s">
        <v>3</v>
      </c>
      <c r="B21" s="38">
        <v>14</v>
      </c>
      <c r="C21" s="45">
        <v>120</v>
      </c>
      <c r="D21" s="33">
        <v>14</v>
      </c>
      <c r="E21" s="223">
        <v>0.41000000000000003</v>
      </c>
      <c r="F21" s="46">
        <f t="shared" si="1"/>
        <v>0.43000000000000005</v>
      </c>
      <c r="G21" s="46">
        <f t="shared" si="2"/>
        <v>0.39</v>
      </c>
      <c r="H21" s="46">
        <f t="shared" si="3"/>
        <v>0.45</v>
      </c>
      <c r="I21" s="46">
        <f t="shared" si="4"/>
        <v>0.37000000000000005</v>
      </c>
      <c r="J21" s="46">
        <f t="shared" si="5"/>
        <v>0.47000000000000003</v>
      </c>
      <c r="K21" s="46">
        <f t="shared" si="6"/>
        <v>0.35000000000000003</v>
      </c>
      <c r="L21" s="222"/>
      <c r="M21" s="46">
        <f t="shared" si="7"/>
        <v>0</v>
      </c>
      <c r="N21" s="38">
        <f t="shared" si="11"/>
        <v>0</v>
      </c>
      <c r="O21" s="38">
        <f t="shared" si="8"/>
        <v>0</v>
      </c>
      <c r="P21" s="38">
        <f t="shared" si="0"/>
        <v>0</v>
      </c>
      <c r="Q21" s="47">
        <f t="shared" si="9"/>
        <v>0</v>
      </c>
      <c r="AB21" s="18"/>
      <c r="AC21" s="5" t="s">
        <v>30</v>
      </c>
      <c r="AL21" s="18"/>
      <c r="AM21" s="49"/>
      <c r="AQ21" s="50"/>
      <c r="AR21" s="49"/>
      <c r="AV21" s="50"/>
      <c r="AW21" s="49"/>
    </row>
    <row r="22" spans="1:52" s="41" customFormat="1" ht="14.25" customHeight="1" x14ac:dyDescent="0.25">
      <c r="A22" s="38" t="s">
        <v>3</v>
      </c>
      <c r="B22" s="38">
        <v>15</v>
      </c>
      <c r="C22" s="45">
        <v>120</v>
      </c>
      <c r="D22" s="33">
        <v>15</v>
      </c>
      <c r="E22" s="223">
        <v>0.41599999999999998</v>
      </c>
      <c r="F22" s="46">
        <f t="shared" si="1"/>
        <v>0.436</v>
      </c>
      <c r="G22" s="46">
        <f t="shared" si="2"/>
        <v>0.39599999999999996</v>
      </c>
      <c r="H22" s="46">
        <f t="shared" si="3"/>
        <v>0.45599999999999996</v>
      </c>
      <c r="I22" s="46">
        <f t="shared" si="4"/>
        <v>0.376</v>
      </c>
      <c r="J22" s="46">
        <f t="shared" si="5"/>
        <v>0.47599999999999998</v>
      </c>
      <c r="K22" s="46">
        <f t="shared" si="6"/>
        <v>0.35599999999999998</v>
      </c>
      <c r="L22" s="222"/>
      <c r="M22" s="46">
        <f t="shared" si="7"/>
        <v>0</v>
      </c>
      <c r="N22" s="38">
        <f t="shared" si="11"/>
        <v>0</v>
      </c>
      <c r="O22" s="38">
        <f t="shared" si="8"/>
        <v>0</v>
      </c>
      <c r="P22" s="38">
        <f t="shared" si="0"/>
        <v>0</v>
      </c>
      <c r="Q22" s="47">
        <f t="shared" si="9"/>
        <v>0</v>
      </c>
      <c r="X22" s="49"/>
      <c r="AB22" s="52"/>
      <c r="AC22" s="5" t="s">
        <v>57</v>
      </c>
      <c r="AG22" s="44"/>
      <c r="AL22" s="18"/>
      <c r="AM22" s="49"/>
      <c r="AQ22" s="50"/>
      <c r="AR22" s="49"/>
      <c r="AV22" s="50"/>
      <c r="AW22" s="49"/>
    </row>
    <row r="23" spans="1:52" s="41" customFormat="1" ht="14.25" customHeight="1" x14ac:dyDescent="0.25">
      <c r="A23" s="38" t="s">
        <v>3</v>
      </c>
      <c r="B23" s="38">
        <v>16</v>
      </c>
      <c r="C23" s="45">
        <v>120</v>
      </c>
      <c r="D23" s="33">
        <v>16</v>
      </c>
      <c r="E23" s="223">
        <v>0.40529753322771417</v>
      </c>
      <c r="F23" s="46">
        <f t="shared" si="1"/>
        <v>0.42529753322771419</v>
      </c>
      <c r="G23" s="46">
        <f t="shared" si="2"/>
        <v>0.38529753322771415</v>
      </c>
      <c r="H23" s="46">
        <f t="shared" si="3"/>
        <v>0.44529753322771415</v>
      </c>
      <c r="I23" s="46">
        <f t="shared" si="4"/>
        <v>0.36529753322771419</v>
      </c>
      <c r="J23" s="46">
        <f t="shared" si="5"/>
        <v>0.46529753322771417</v>
      </c>
      <c r="K23" s="46">
        <f t="shared" si="6"/>
        <v>0.34529753322771417</v>
      </c>
      <c r="L23" s="222"/>
      <c r="M23" s="46">
        <f t="shared" si="7"/>
        <v>0</v>
      </c>
      <c r="N23" s="38">
        <f t="shared" si="11"/>
        <v>0</v>
      </c>
      <c r="O23" s="38">
        <f t="shared" si="8"/>
        <v>0</v>
      </c>
      <c r="P23" s="38">
        <f t="shared" si="0"/>
        <v>0</v>
      </c>
      <c r="Q23" s="47">
        <f t="shared" si="9"/>
        <v>0</v>
      </c>
      <c r="S23" s="49"/>
      <c r="W23" s="44"/>
      <c r="X23" s="49"/>
      <c r="AB23" s="52"/>
      <c r="AC23" s="49"/>
      <c r="AL23" s="18"/>
      <c r="AM23" s="49"/>
      <c r="AQ23" s="50"/>
      <c r="AR23" s="49"/>
      <c r="AV23" s="50"/>
      <c r="AW23" s="49"/>
    </row>
    <row r="24" spans="1:52" s="41" customFormat="1" ht="14.25" customHeight="1" x14ac:dyDescent="0.25">
      <c r="A24" s="38" t="s">
        <v>3</v>
      </c>
      <c r="B24" s="38">
        <v>17</v>
      </c>
      <c r="C24" s="45">
        <v>120</v>
      </c>
      <c r="D24" s="33">
        <v>17</v>
      </c>
      <c r="E24" s="223">
        <v>0.3715</v>
      </c>
      <c r="F24" s="46">
        <f t="shared" si="1"/>
        <v>0.39150000000000001</v>
      </c>
      <c r="G24" s="46">
        <f t="shared" si="2"/>
        <v>0.35149999999999998</v>
      </c>
      <c r="H24" s="46">
        <f t="shared" si="3"/>
        <v>0.41149999999999998</v>
      </c>
      <c r="I24" s="46">
        <f t="shared" si="4"/>
        <v>0.33150000000000002</v>
      </c>
      <c r="J24" s="46">
        <f t="shared" si="5"/>
        <v>0.43149999999999999</v>
      </c>
      <c r="K24" s="46">
        <f t="shared" si="6"/>
        <v>0.3115</v>
      </c>
      <c r="L24" s="222"/>
      <c r="M24" s="46">
        <f t="shared" si="7"/>
        <v>0</v>
      </c>
      <c r="N24" s="38">
        <f t="shared" si="11"/>
        <v>0</v>
      </c>
      <c r="O24" s="38">
        <f t="shared" si="8"/>
        <v>0</v>
      </c>
      <c r="P24" s="38">
        <f t="shared" si="0"/>
        <v>0</v>
      </c>
      <c r="Q24" s="47">
        <f t="shared" si="9"/>
        <v>0</v>
      </c>
      <c r="S24" s="49"/>
      <c r="W24" s="44"/>
      <c r="X24" s="49"/>
      <c r="AB24" s="43"/>
      <c r="AC24" s="49"/>
      <c r="AL24" s="18"/>
      <c r="AM24" s="49"/>
      <c r="AQ24" s="50"/>
      <c r="AR24" s="49"/>
      <c r="AV24" s="50"/>
      <c r="AW24" s="49"/>
    </row>
    <row r="25" spans="1:52" s="41" customFormat="1" ht="14.25" customHeight="1" x14ac:dyDescent="0.25">
      <c r="A25" s="38" t="s">
        <v>3</v>
      </c>
      <c r="B25" s="38">
        <v>18</v>
      </c>
      <c r="C25" s="45">
        <v>120</v>
      </c>
      <c r="D25" s="33">
        <v>18</v>
      </c>
      <c r="E25" s="223">
        <v>0.37147325631897415</v>
      </c>
      <c r="F25" s="46">
        <f t="shared" si="1"/>
        <v>0.39147325631897417</v>
      </c>
      <c r="G25" s="46">
        <f t="shared" si="2"/>
        <v>0.35147325631897414</v>
      </c>
      <c r="H25" s="46">
        <f t="shared" si="3"/>
        <v>0.41147325631897413</v>
      </c>
      <c r="I25" s="46">
        <f t="shared" si="4"/>
        <v>0.33147325631897417</v>
      </c>
      <c r="J25" s="46">
        <f t="shared" si="5"/>
        <v>0.43147325631897415</v>
      </c>
      <c r="K25" s="46">
        <f t="shared" si="6"/>
        <v>0.31147325631897416</v>
      </c>
      <c r="L25" s="222"/>
      <c r="M25" s="46">
        <f t="shared" si="7"/>
        <v>0</v>
      </c>
      <c r="N25" s="38">
        <f t="shared" si="11"/>
        <v>0</v>
      </c>
      <c r="O25" s="38">
        <f t="shared" si="8"/>
        <v>0</v>
      </c>
      <c r="P25" s="38">
        <f t="shared" si="0"/>
        <v>0</v>
      </c>
      <c r="Q25" s="47">
        <f t="shared" si="9"/>
        <v>0</v>
      </c>
      <c r="S25" s="49"/>
      <c r="W25" s="44"/>
      <c r="X25" s="49"/>
      <c r="AB25" s="52"/>
      <c r="AC25" s="49"/>
      <c r="AL25" s="18"/>
      <c r="AM25" s="49"/>
      <c r="AQ25" s="50"/>
      <c r="AR25" s="49"/>
      <c r="AV25" s="50"/>
      <c r="AW25" s="49"/>
    </row>
    <row r="26" spans="1:52" s="41" customFormat="1" ht="14.25" customHeight="1" x14ac:dyDescent="0.25">
      <c r="A26" s="38" t="s">
        <v>3</v>
      </c>
      <c r="B26" s="38">
        <v>19</v>
      </c>
      <c r="C26" s="45">
        <v>120</v>
      </c>
      <c r="D26" s="33">
        <v>19</v>
      </c>
      <c r="E26" s="223">
        <v>0.3745</v>
      </c>
      <c r="F26" s="46">
        <f t="shared" si="1"/>
        <v>0.39450000000000002</v>
      </c>
      <c r="G26" s="46">
        <f t="shared" si="2"/>
        <v>0.35449999999999998</v>
      </c>
      <c r="H26" s="46">
        <f t="shared" si="3"/>
        <v>0.41449999999999998</v>
      </c>
      <c r="I26" s="46">
        <f t="shared" si="4"/>
        <v>0.33450000000000002</v>
      </c>
      <c r="J26" s="46">
        <f t="shared" si="5"/>
        <v>0.4345</v>
      </c>
      <c r="K26" s="46">
        <f t="shared" si="6"/>
        <v>0.3145</v>
      </c>
      <c r="L26" s="222"/>
      <c r="M26" s="46">
        <f t="shared" si="7"/>
        <v>0</v>
      </c>
      <c r="N26" s="38">
        <f t="shared" si="11"/>
        <v>0</v>
      </c>
      <c r="O26" s="38">
        <f t="shared" si="8"/>
        <v>0</v>
      </c>
      <c r="P26" s="38">
        <f t="shared" si="0"/>
        <v>0</v>
      </c>
      <c r="Q26" s="47">
        <f t="shared" si="9"/>
        <v>0</v>
      </c>
      <c r="S26" s="49"/>
      <c r="W26" s="44"/>
      <c r="X26" s="49"/>
      <c r="AB26" s="52"/>
      <c r="AC26" s="49"/>
      <c r="AL26" s="18"/>
      <c r="AM26" s="49"/>
      <c r="AQ26" s="50"/>
      <c r="AR26" s="49"/>
      <c r="AV26" s="50"/>
      <c r="AW26" s="49"/>
    </row>
    <row r="27" spans="1:52" s="41" customFormat="1" ht="14.25" customHeight="1" x14ac:dyDescent="0.25">
      <c r="A27" s="38" t="s">
        <v>3</v>
      </c>
      <c r="B27" s="38">
        <v>20</v>
      </c>
      <c r="C27" s="45">
        <v>120</v>
      </c>
      <c r="D27" s="33">
        <v>20</v>
      </c>
      <c r="E27" s="223">
        <v>0.36901037020614591</v>
      </c>
      <c r="F27" s="46">
        <f t="shared" si="1"/>
        <v>0.38901037020614593</v>
      </c>
      <c r="G27" s="46">
        <f t="shared" si="2"/>
        <v>0.34901037020614589</v>
      </c>
      <c r="H27" s="46">
        <f t="shared" si="3"/>
        <v>0.40901037020614589</v>
      </c>
      <c r="I27" s="46">
        <f t="shared" si="4"/>
        <v>0.32901037020614593</v>
      </c>
      <c r="J27" s="46">
        <f t="shared" si="5"/>
        <v>0.42901037020614591</v>
      </c>
      <c r="K27" s="46">
        <f t="shared" si="6"/>
        <v>0.30901037020614591</v>
      </c>
      <c r="L27" s="222"/>
      <c r="M27" s="46">
        <f t="shared" si="7"/>
        <v>0</v>
      </c>
      <c r="N27" s="38">
        <f t="shared" si="11"/>
        <v>0</v>
      </c>
      <c r="O27" s="38">
        <f t="shared" si="8"/>
        <v>0</v>
      </c>
      <c r="P27" s="38">
        <f t="shared" si="0"/>
        <v>0</v>
      </c>
      <c r="Q27" s="47">
        <f t="shared" si="9"/>
        <v>0</v>
      </c>
      <c r="S27" s="49"/>
      <c r="W27" s="44"/>
      <c r="X27" s="49"/>
      <c r="AB27" s="52"/>
      <c r="AC27" s="49"/>
      <c r="AL27" s="18"/>
      <c r="AM27" s="49"/>
      <c r="AQ27" s="50"/>
      <c r="AR27" s="49"/>
      <c r="AV27" s="50"/>
      <c r="AW27" s="49"/>
    </row>
    <row r="28" spans="1:52" s="41" customFormat="1" ht="14.25" customHeight="1" x14ac:dyDescent="0.25">
      <c r="A28" s="38" t="s">
        <v>3</v>
      </c>
      <c r="B28" s="38">
        <v>21</v>
      </c>
      <c r="C28" s="45">
        <v>160</v>
      </c>
      <c r="D28" s="33">
        <v>21</v>
      </c>
      <c r="E28" s="223">
        <v>0.373</v>
      </c>
      <c r="F28" s="46">
        <f t="shared" si="1"/>
        <v>0.39300000000000002</v>
      </c>
      <c r="G28" s="46">
        <f t="shared" si="2"/>
        <v>0.35299999999999998</v>
      </c>
      <c r="H28" s="46">
        <f t="shared" si="3"/>
        <v>0.41299999999999998</v>
      </c>
      <c r="I28" s="46">
        <f t="shared" si="4"/>
        <v>0.33300000000000002</v>
      </c>
      <c r="J28" s="46">
        <f t="shared" si="5"/>
        <v>0.433</v>
      </c>
      <c r="K28" s="46">
        <f t="shared" si="6"/>
        <v>0.313</v>
      </c>
      <c r="L28" s="222"/>
      <c r="M28" s="46">
        <f t="shared" si="7"/>
        <v>0</v>
      </c>
      <c r="N28" s="38">
        <f t="shared" si="11"/>
        <v>0</v>
      </c>
      <c r="O28" s="38">
        <f t="shared" si="8"/>
        <v>0</v>
      </c>
      <c r="P28" s="38">
        <f t="shared" si="0"/>
        <v>0</v>
      </c>
      <c r="Q28" s="47">
        <f t="shared" si="9"/>
        <v>0</v>
      </c>
      <c r="S28" s="49"/>
      <c r="W28" s="44"/>
      <c r="X28" s="49"/>
      <c r="AB28" s="52"/>
      <c r="AC28" s="49"/>
      <c r="AL28" s="18"/>
      <c r="AM28" s="49"/>
      <c r="AQ28" s="50"/>
      <c r="AR28" s="49"/>
      <c r="AV28" s="50"/>
      <c r="AW28" s="49"/>
    </row>
    <row r="29" spans="1:52" s="41" customFormat="1" ht="14.25" customHeight="1" x14ac:dyDescent="0.25">
      <c r="A29" s="38" t="s">
        <v>3</v>
      </c>
      <c r="B29" s="38">
        <v>22</v>
      </c>
      <c r="C29" s="45">
        <v>160</v>
      </c>
      <c r="D29" s="33">
        <v>22</v>
      </c>
      <c r="E29" s="223">
        <v>0.3785</v>
      </c>
      <c r="F29" s="46">
        <f t="shared" si="1"/>
        <v>0.39850000000000002</v>
      </c>
      <c r="G29" s="46">
        <f t="shared" si="2"/>
        <v>0.35849999999999999</v>
      </c>
      <c r="H29" s="46">
        <f t="shared" si="3"/>
        <v>0.41849999999999998</v>
      </c>
      <c r="I29" s="46">
        <f t="shared" si="4"/>
        <v>0.33850000000000002</v>
      </c>
      <c r="J29" s="46">
        <f t="shared" si="5"/>
        <v>0.4385</v>
      </c>
      <c r="K29" s="46">
        <f t="shared" si="6"/>
        <v>0.31850000000000001</v>
      </c>
      <c r="L29" s="222"/>
      <c r="M29" s="46">
        <f t="shared" si="7"/>
        <v>0</v>
      </c>
      <c r="N29" s="38">
        <f t="shared" si="11"/>
        <v>0</v>
      </c>
      <c r="O29" s="38">
        <f t="shared" si="8"/>
        <v>0</v>
      </c>
      <c r="P29" s="38">
        <f t="shared" si="0"/>
        <v>0</v>
      </c>
      <c r="Q29" s="47">
        <f t="shared" si="9"/>
        <v>0</v>
      </c>
      <c r="S29" s="49"/>
      <c r="W29" s="44"/>
      <c r="X29" s="49"/>
      <c r="AB29" s="43"/>
      <c r="AC29" s="49"/>
      <c r="AL29" s="18"/>
      <c r="AM29" s="49"/>
      <c r="AQ29" s="50"/>
      <c r="AR29" s="49"/>
      <c r="AV29" s="50"/>
      <c r="AW29" s="49"/>
    </row>
    <row r="30" spans="1:52" s="41" customFormat="1" ht="14.25" customHeight="1" x14ac:dyDescent="0.25">
      <c r="A30" s="38" t="s">
        <v>3</v>
      </c>
      <c r="B30" s="38">
        <v>23</v>
      </c>
      <c r="C30" s="45">
        <v>160</v>
      </c>
      <c r="D30" s="33">
        <v>23</v>
      </c>
      <c r="E30" s="223">
        <v>0.38300000000000001</v>
      </c>
      <c r="F30" s="46">
        <f t="shared" si="1"/>
        <v>0.40300000000000002</v>
      </c>
      <c r="G30" s="46">
        <f t="shared" si="2"/>
        <v>0.36299999999999999</v>
      </c>
      <c r="H30" s="46">
        <f t="shared" si="3"/>
        <v>0.42299999999999999</v>
      </c>
      <c r="I30" s="46">
        <f t="shared" si="4"/>
        <v>0.34300000000000003</v>
      </c>
      <c r="J30" s="46">
        <f t="shared" si="5"/>
        <v>0.443</v>
      </c>
      <c r="K30" s="46">
        <f t="shared" si="6"/>
        <v>0.32300000000000001</v>
      </c>
      <c r="L30" s="222"/>
      <c r="M30" s="46">
        <f t="shared" si="7"/>
        <v>0</v>
      </c>
      <c r="N30" s="38">
        <f t="shared" si="11"/>
        <v>0</v>
      </c>
      <c r="O30" s="38">
        <f t="shared" si="8"/>
        <v>0</v>
      </c>
      <c r="P30" s="38">
        <f t="shared" si="0"/>
        <v>0</v>
      </c>
      <c r="Q30" s="47">
        <f t="shared" si="9"/>
        <v>0</v>
      </c>
      <c r="S30" s="49"/>
      <c r="W30" s="44"/>
      <c r="X30" s="49"/>
      <c r="AB30" s="52"/>
      <c r="AC30" s="49"/>
      <c r="AL30" s="18"/>
      <c r="AM30" s="49"/>
      <c r="AQ30" s="50"/>
      <c r="AR30" s="49"/>
      <c r="AV30" s="50"/>
      <c r="AW30" s="49"/>
    </row>
    <row r="31" spans="1:52" ht="14.25" customHeight="1" x14ac:dyDescent="0.25">
      <c r="A31" s="38" t="s">
        <v>3</v>
      </c>
      <c r="B31" s="38">
        <v>24</v>
      </c>
      <c r="C31" s="45">
        <v>160</v>
      </c>
      <c r="D31" s="33">
        <v>24</v>
      </c>
      <c r="E31" s="223">
        <v>0.38450000000000001</v>
      </c>
      <c r="F31" s="46">
        <f t="shared" si="1"/>
        <v>0.40450000000000003</v>
      </c>
      <c r="G31" s="46">
        <f t="shared" si="2"/>
        <v>0.36449999999999999</v>
      </c>
      <c r="H31" s="46">
        <f t="shared" si="3"/>
        <v>0.42449999999999999</v>
      </c>
      <c r="I31" s="46">
        <f t="shared" si="4"/>
        <v>0.34450000000000003</v>
      </c>
      <c r="J31" s="46">
        <f t="shared" si="5"/>
        <v>0.44450000000000001</v>
      </c>
      <c r="K31" s="46">
        <f t="shared" si="6"/>
        <v>0.32450000000000001</v>
      </c>
      <c r="L31" s="222"/>
      <c r="M31" s="46">
        <f t="shared" si="7"/>
        <v>0</v>
      </c>
      <c r="N31" s="38">
        <f t="shared" si="11"/>
        <v>0</v>
      </c>
      <c r="O31" s="38">
        <f t="shared" si="8"/>
        <v>0</v>
      </c>
      <c r="P31" s="38">
        <f t="shared" si="0"/>
        <v>0</v>
      </c>
      <c r="Q31" s="47">
        <f t="shared" si="9"/>
        <v>0</v>
      </c>
      <c r="R31" s="41"/>
      <c r="S31" s="49"/>
      <c r="T31" s="41"/>
      <c r="U31" s="41"/>
      <c r="V31" s="41"/>
      <c r="W31" s="44"/>
      <c r="X31" s="49"/>
      <c r="Y31" s="41"/>
      <c r="Z31" s="41"/>
      <c r="AA31" s="41"/>
      <c r="AB31" s="52"/>
      <c r="AC31" s="49"/>
      <c r="AD31" s="41"/>
      <c r="AE31" s="41"/>
      <c r="AF31" s="41"/>
      <c r="AL31" s="18"/>
      <c r="AM31" s="49"/>
      <c r="AN31" s="41"/>
      <c r="AO31" s="41"/>
      <c r="AP31" s="41"/>
      <c r="AQ31" s="50"/>
      <c r="AR31" s="49"/>
      <c r="AS31" s="41"/>
      <c r="AT31" s="41"/>
      <c r="AU31" s="41"/>
      <c r="AV31" s="50"/>
      <c r="AW31" s="49"/>
      <c r="AX31" s="41"/>
      <c r="AY31" s="41"/>
      <c r="AZ31" s="41"/>
    </row>
    <row r="32" spans="1:52" ht="14.25" customHeight="1" x14ac:dyDescent="0.25">
      <c r="A32" s="38" t="s">
        <v>3</v>
      </c>
      <c r="B32" s="38">
        <v>25</v>
      </c>
      <c r="C32" s="45">
        <v>160</v>
      </c>
      <c r="D32" s="33">
        <v>25</v>
      </c>
      <c r="E32" s="223">
        <v>0.38495151459832821</v>
      </c>
      <c r="F32" s="46">
        <f t="shared" si="1"/>
        <v>0.40495151459832823</v>
      </c>
      <c r="G32" s="46">
        <f t="shared" si="2"/>
        <v>0.3649515145983282</v>
      </c>
      <c r="H32" s="46">
        <f t="shared" si="3"/>
        <v>0.42495151459832819</v>
      </c>
      <c r="I32" s="46">
        <f t="shared" si="4"/>
        <v>0.34495151459832823</v>
      </c>
      <c r="J32" s="46">
        <f t="shared" si="5"/>
        <v>0.44495151459832821</v>
      </c>
      <c r="K32" s="46">
        <f t="shared" si="6"/>
        <v>0.32495151459832822</v>
      </c>
      <c r="L32" s="222"/>
      <c r="M32" s="46">
        <f t="shared" si="7"/>
        <v>0</v>
      </c>
      <c r="N32" s="38">
        <f t="shared" si="11"/>
        <v>0</v>
      </c>
      <c r="O32" s="38">
        <f t="shared" si="8"/>
        <v>0</v>
      </c>
      <c r="P32" s="38">
        <f t="shared" si="0"/>
        <v>0</v>
      </c>
      <c r="Q32" s="47">
        <f t="shared" si="9"/>
        <v>0</v>
      </c>
      <c r="R32" s="41"/>
      <c r="S32" s="49"/>
      <c r="T32" s="41"/>
      <c r="U32" s="41"/>
      <c r="V32" s="41"/>
      <c r="W32" s="44"/>
      <c r="X32" s="49"/>
      <c r="Y32" s="41"/>
      <c r="Z32" s="41"/>
      <c r="AA32" s="41"/>
      <c r="AB32" s="52"/>
      <c r="AC32" s="49"/>
      <c r="AD32" s="41"/>
      <c r="AE32" s="41"/>
      <c r="AF32" s="41"/>
      <c r="AL32" s="18"/>
      <c r="AM32" s="49"/>
      <c r="AN32" s="41"/>
      <c r="AO32" s="41"/>
      <c r="AP32" s="41"/>
      <c r="AQ32" s="50"/>
      <c r="AR32" s="49"/>
      <c r="AS32" s="41"/>
      <c r="AT32" s="41"/>
      <c r="AU32" s="41"/>
      <c r="AV32" s="50"/>
      <c r="AW32" s="49"/>
      <c r="AX32" s="41"/>
      <c r="AY32" s="41"/>
      <c r="AZ32" s="41"/>
    </row>
    <row r="33" spans="1:52" ht="14.25" customHeight="1" x14ac:dyDescent="0.25">
      <c r="A33" s="38" t="s">
        <v>3</v>
      </c>
      <c r="B33" s="38">
        <v>26</v>
      </c>
      <c r="C33" s="45">
        <v>160</v>
      </c>
      <c r="D33" s="33">
        <v>26</v>
      </c>
      <c r="E33" s="223">
        <v>0.39400000000000002</v>
      </c>
      <c r="F33" s="46">
        <f t="shared" si="1"/>
        <v>0.41400000000000003</v>
      </c>
      <c r="G33" s="46">
        <f t="shared" si="2"/>
        <v>0.374</v>
      </c>
      <c r="H33" s="46">
        <f t="shared" si="3"/>
        <v>0.434</v>
      </c>
      <c r="I33" s="46">
        <f t="shared" si="4"/>
        <v>0.35400000000000004</v>
      </c>
      <c r="J33" s="46">
        <f t="shared" si="5"/>
        <v>0.45400000000000001</v>
      </c>
      <c r="K33" s="46">
        <f t="shared" si="6"/>
        <v>0.33400000000000002</v>
      </c>
      <c r="L33" s="222"/>
      <c r="M33" s="46">
        <f t="shared" si="7"/>
        <v>0</v>
      </c>
      <c r="N33" s="38">
        <f t="shared" si="11"/>
        <v>0</v>
      </c>
      <c r="O33" s="38">
        <f t="shared" si="8"/>
        <v>0</v>
      </c>
      <c r="P33" s="38">
        <f t="shared" si="0"/>
        <v>0</v>
      </c>
      <c r="Q33" s="47">
        <f t="shared" si="9"/>
        <v>0</v>
      </c>
      <c r="R33" s="41"/>
      <c r="S33" s="49"/>
      <c r="T33" s="41"/>
      <c r="U33" s="41"/>
      <c r="V33" s="41"/>
      <c r="W33" s="44"/>
      <c r="X33" s="49"/>
      <c r="Y33" s="41"/>
      <c r="Z33" s="41"/>
      <c r="AA33" s="41"/>
      <c r="AB33" s="52"/>
      <c r="AC33" s="49"/>
      <c r="AD33" s="41"/>
      <c r="AE33" s="41"/>
      <c r="AF33" s="41"/>
      <c r="AL33" s="18"/>
      <c r="AM33" s="49"/>
      <c r="AN33" s="41"/>
      <c r="AO33" s="41"/>
      <c r="AP33" s="41"/>
      <c r="AQ33" s="50"/>
      <c r="AR33" s="49"/>
      <c r="AS33" s="41"/>
      <c r="AT33" s="41"/>
      <c r="AU33" s="41"/>
      <c r="AV33" s="50"/>
      <c r="AW33" s="49"/>
      <c r="AX33" s="41"/>
      <c r="AY33" s="41"/>
      <c r="AZ33" s="41"/>
    </row>
    <row r="34" spans="1:52" ht="14.25" customHeight="1" x14ac:dyDescent="0.25">
      <c r="A34" s="38" t="s">
        <v>3</v>
      </c>
      <c r="B34" s="38">
        <v>27</v>
      </c>
      <c r="C34" s="45">
        <v>160</v>
      </c>
      <c r="D34" s="33">
        <v>27</v>
      </c>
      <c r="E34" s="223">
        <v>0.37902022896011212</v>
      </c>
      <c r="F34" s="46">
        <f t="shared" si="1"/>
        <v>0.39902022896011213</v>
      </c>
      <c r="G34" s="46">
        <f t="shared" si="2"/>
        <v>0.3590202289601121</v>
      </c>
      <c r="H34" s="46">
        <f t="shared" si="3"/>
        <v>0.4190202289601121</v>
      </c>
      <c r="I34" s="46">
        <f t="shared" si="4"/>
        <v>0.33902022896011214</v>
      </c>
      <c r="J34" s="46">
        <f t="shared" si="5"/>
        <v>0.43902022896011211</v>
      </c>
      <c r="K34" s="46">
        <f t="shared" si="6"/>
        <v>0.31902022896011212</v>
      </c>
      <c r="L34" s="222"/>
      <c r="M34" s="46">
        <f t="shared" si="7"/>
        <v>0</v>
      </c>
      <c r="N34" s="38">
        <f t="shared" si="11"/>
        <v>0</v>
      </c>
      <c r="O34" s="38">
        <f t="shared" si="8"/>
        <v>0</v>
      </c>
      <c r="P34" s="38">
        <f t="shared" si="0"/>
        <v>0</v>
      </c>
      <c r="Q34" s="47">
        <f t="shared" si="9"/>
        <v>0</v>
      </c>
      <c r="R34" s="41"/>
      <c r="S34" s="49"/>
      <c r="T34" s="41"/>
      <c r="U34" s="41"/>
      <c r="V34" s="41"/>
      <c r="W34" s="44"/>
      <c r="X34" s="49"/>
      <c r="Y34" s="41"/>
      <c r="Z34" s="41"/>
      <c r="AA34" s="41"/>
      <c r="AB34" s="43"/>
      <c r="AC34" s="49"/>
      <c r="AD34" s="41"/>
      <c r="AE34" s="41"/>
      <c r="AF34" s="41"/>
      <c r="AL34" s="18"/>
      <c r="AM34" s="49"/>
      <c r="AN34" s="41"/>
      <c r="AO34" s="41"/>
      <c r="AP34" s="41"/>
      <c r="AQ34" s="50"/>
      <c r="AR34" s="49"/>
      <c r="AS34" s="41"/>
      <c r="AT34" s="41"/>
      <c r="AU34" s="41"/>
      <c r="AV34" s="50"/>
      <c r="AW34" s="49"/>
      <c r="AX34" s="41"/>
      <c r="AY34" s="41"/>
      <c r="AZ34" s="41"/>
    </row>
    <row r="35" spans="1:52" ht="14.25" customHeight="1" x14ac:dyDescent="0.25">
      <c r="A35" s="38" t="s">
        <v>3</v>
      </c>
      <c r="B35" s="38">
        <v>28</v>
      </c>
      <c r="C35" s="45">
        <v>160</v>
      </c>
      <c r="D35" s="33">
        <v>28</v>
      </c>
      <c r="E35" s="223">
        <v>0.3702338009168219</v>
      </c>
      <c r="F35" s="46">
        <f t="shared" si="1"/>
        <v>0.39023380091682192</v>
      </c>
      <c r="G35" s="46">
        <f t="shared" si="2"/>
        <v>0.35023380091682188</v>
      </c>
      <c r="H35" s="46">
        <f t="shared" si="3"/>
        <v>0.41023380091682188</v>
      </c>
      <c r="I35" s="46">
        <f t="shared" si="4"/>
        <v>0.33023380091682192</v>
      </c>
      <c r="J35" s="46">
        <f t="shared" si="5"/>
        <v>0.4302338009168219</v>
      </c>
      <c r="K35" s="46">
        <f t="shared" si="6"/>
        <v>0.3102338009168219</v>
      </c>
      <c r="L35" s="222"/>
      <c r="M35" s="46">
        <f t="shared" si="7"/>
        <v>0</v>
      </c>
      <c r="N35" s="38">
        <f t="shared" si="11"/>
        <v>0</v>
      </c>
      <c r="O35" s="38">
        <f t="shared" si="8"/>
        <v>0</v>
      </c>
      <c r="P35" s="38">
        <f t="shared" si="0"/>
        <v>0</v>
      </c>
      <c r="Q35" s="47">
        <f t="shared" si="9"/>
        <v>0</v>
      </c>
      <c r="R35" s="41"/>
      <c r="S35" s="49"/>
      <c r="T35" s="41"/>
      <c r="U35" s="41"/>
      <c r="V35" s="41"/>
      <c r="W35" s="44"/>
      <c r="X35" s="49"/>
      <c r="Y35" s="41"/>
      <c r="Z35" s="41"/>
      <c r="AA35" s="41"/>
      <c r="AB35" s="52"/>
      <c r="AC35" s="49"/>
      <c r="AD35" s="41"/>
      <c r="AE35" s="41"/>
      <c r="AF35" s="41"/>
      <c r="AL35" s="18"/>
      <c r="AM35" s="49"/>
      <c r="AN35" s="41"/>
      <c r="AO35" s="41"/>
      <c r="AP35" s="41"/>
      <c r="AQ35" s="50"/>
      <c r="AR35" s="49"/>
      <c r="AS35" s="41"/>
      <c r="AT35" s="41"/>
      <c r="AU35" s="41"/>
      <c r="AV35" s="50"/>
      <c r="AW35" s="49"/>
      <c r="AX35" s="41"/>
      <c r="AY35" s="41"/>
      <c r="AZ35" s="41"/>
    </row>
    <row r="36" spans="1:52" ht="14.25" customHeight="1" x14ac:dyDescent="0.25">
      <c r="A36" s="38" t="s">
        <v>3</v>
      </c>
      <c r="B36" s="38">
        <v>29</v>
      </c>
      <c r="C36" s="45">
        <v>160</v>
      </c>
      <c r="D36" s="33">
        <v>29</v>
      </c>
      <c r="E36" s="223">
        <v>0.3725</v>
      </c>
      <c r="F36" s="46">
        <f t="shared" si="1"/>
        <v>0.39250000000000002</v>
      </c>
      <c r="G36" s="46">
        <f t="shared" si="2"/>
        <v>0.35249999999999998</v>
      </c>
      <c r="H36" s="46">
        <f t="shared" si="3"/>
        <v>0.41249999999999998</v>
      </c>
      <c r="I36" s="46">
        <f t="shared" si="4"/>
        <v>0.33250000000000002</v>
      </c>
      <c r="J36" s="46">
        <f t="shared" si="5"/>
        <v>0.4325</v>
      </c>
      <c r="K36" s="46">
        <f t="shared" si="6"/>
        <v>0.3125</v>
      </c>
      <c r="L36" s="222"/>
      <c r="M36" s="46">
        <f t="shared" si="7"/>
        <v>0</v>
      </c>
      <c r="N36" s="38">
        <f t="shared" si="11"/>
        <v>0</v>
      </c>
      <c r="O36" s="38">
        <f t="shared" si="8"/>
        <v>0</v>
      </c>
      <c r="P36" s="38">
        <f t="shared" si="0"/>
        <v>0</v>
      </c>
      <c r="Q36" s="47">
        <f t="shared" si="9"/>
        <v>0</v>
      </c>
      <c r="R36" s="41"/>
      <c r="S36" s="49"/>
      <c r="T36" s="41"/>
      <c r="U36" s="41"/>
      <c r="V36" s="41"/>
      <c r="W36" s="44"/>
      <c r="X36" s="49"/>
      <c r="Y36" s="41"/>
      <c r="Z36" s="41"/>
      <c r="AA36" s="41"/>
      <c r="AB36" s="52"/>
      <c r="AC36" s="49"/>
      <c r="AD36" s="41"/>
      <c r="AE36" s="41"/>
      <c r="AF36" s="41"/>
      <c r="AL36" s="18"/>
      <c r="AM36" s="49"/>
      <c r="AN36" s="41"/>
      <c r="AO36" s="41"/>
      <c r="AP36" s="41"/>
      <c r="AQ36" s="50"/>
      <c r="AR36" s="49"/>
      <c r="AS36" s="41"/>
      <c r="AT36" s="41"/>
      <c r="AU36" s="41"/>
      <c r="AV36" s="50"/>
      <c r="AW36" s="49"/>
      <c r="AX36" s="41"/>
      <c r="AY36" s="41"/>
      <c r="AZ36" s="41"/>
    </row>
    <row r="37" spans="1:52" ht="14.25" customHeight="1" x14ac:dyDescent="0.25">
      <c r="A37" s="38" t="s">
        <v>3</v>
      </c>
      <c r="B37" s="38">
        <v>30</v>
      </c>
      <c r="C37" s="45">
        <v>160</v>
      </c>
      <c r="D37" s="33">
        <v>30</v>
      </c>
      <c r="E37" s="223">
        <v>0.371</v>
      </c>
      <c r="F37" s="46">
        <f t="shared" si="1"/>
        <v>0.39100000000000001</v>
      </c>
      <c r="G37" s="46">
        <f t="shared" si="2"/>
        <v>0.35099999999999998</v>
      </c>
      <c r="H37" s="46">
        <f t="shared" si="3"/>
        <v>0.41099999999999998</v>
      </c>
      <c r="I37" s="46">
        <f t="shared" si="4"/>
        <v>0.33100000000000002</v>
      </c>
      <c r="J37" s="46">
        <f t="shared" si="5"/>
        <v>0.43099999999999999</v>
      </c>
      <c r="K37" s="46">
        <f t="shared" si="6"/>
        <v>0.311</v>
      </c>
      <c r="L37" s="222"/>
      <c r="M37" s="46">
        <f t="shared" si="7"/>
        <v>0</v>
      </c>
      <c r="N37" s="38">
        <f t="shared" si="11"/>
        <v>0</v>
      </c>
      <c r="O37" s="38">
        <f t="shared" si="8"/>
        <v>0</v>
      </c>
      <c r="P37" s="38">
        <f t="shared" si="0"/>
        <v>0</v>
      </c>
      <c r="Q37" s="47">
        <f t="shared" si="9"/>
        <v>0</v>
      </c>
      <c r="R37" s="41"/>
      <c r="S37" s="49"/>
      <c r="T37" s="41"/>
      <c r="U37" s="41"/>
      <c r="V37" s="41"/>
      <c r="W37" s="44"/>
      <c r="X37" s="49"/>
      <c r="Y37" s="41"/>
      <c r="Z37" s="41"/>
      <c r="AA37" s="41"/>
      <c r="AB37" s="52"/>
      <c r="AC37" s="49"/>
      <c r="AD37" s="41"/>
      <c r="AE37" s="41"/>
      <c r="AF37" s="41"/>
      <c r="AL37" s="18"/>
      <c r="AM37" s="49"/>
      <c r="AN37" s="41"/>
      <c r="AO37" s="41"/>
      <c r="AP37" s="41"/>
      <c r="AQ37" s="50"/>
      <c r="AR37" s="49"/>
      <c r="AS37" s="41"/>
      <c r="AT37" s="41"/>
      <c r="AU37" s="41"/>
      <c r="AV37" s="50"/>
      <c r="AW37" s="49"/>
      <c r="AX37" s="41"/>
      <c r="AY37" s="41"/>
      <c r="AZ37" s="41"/>
    </row>
    <row r="38" spans="1:52" ht="14.25" customHeight="1" x14ac:dyDescent="0.25">
      <c r="A38" s="38" t="s">
        <v>3</v>
      </c>
      <c r="B38" s="38">
        <v>31</v>
      </c>
      <c r="C38" s="45">
        <v>200</v>
      </c>
      <c r="D38" s="33">
        <v>31</v>
      </c>
      <c r="E38" s="223">
        <v>0.39</v>
      </c>
      <c r="F38" s="46">
        <f t="shared" si="1"/>
        <v>0.41000000000000003</v>
      </c>
      <c r="G38" s="46">
        <f t="shared" si="2"/>
        <v>0.37</v>
      </c>
      <c r="H38" s="46">
        <f t="shared" si="3"/>
        <v>0.43</v>
      </c>
      <c r="I38" s="46">
        <f t="shared" si="4"/>
        <v>0.35000000000000003</v>
      </c>
      <c r="J38" s="46">
        <f t="shared" si="5"/>
        <v>0.45</v>
      </c>
      <c r="K38" s="46">
        <f t="shared" si="6"/>
        <v>0.33</v>
      </c>
      <c r="L38" s="222"/>
      <c r="M38" s="46">
        <f t="shared" si="7"/>
        <v>0</v>
      </c>
      <c r="N38" s="38">
        <f t="shared" si="11"/>
        <v>0</v>
      </c>
      <c r="O38" s="38">
        <f t="shared" si="8"/>
        <v>0</v>
      </c>
      <c r="P38" s="38">
        <f t="shared" si="0"/>
        <v>0</v>
      </c>
      <c r="Q38" s="47">
        <f t="shared" si="9"/>
        <v>0</v>
      </c>
      <c r="R38" s="41"/>
      <c r="S38" s="49"/>
      <c r="T38" s="41"/>
      <c r="U38" s="41"/>
      <c r="V38" s="41"/>
      <c r="W38" s="44"/>
      <c r="X38" s="49"/>
      <c r="Y38" s="41"/>
      <c r="Z38" s="41"/>
      <c r="AA38" s="41"/>
      <c r="AB38" s="52"/>
      <c r="AC38" s="49"/>
      <c r="AD38" s="41"/>
      <c r="AE38" s="41"/>
      <c r="AF38" s="41"/>
      <c r="AL38" s="18"/>
      <c r="AM38" s="49"/>
      <c r="AN38" s="41"/>
      <c r="AO38" s="41"/>
      <c r="AP38" s="41"/>
      <c r="AQ38" s="50"/>
      <c r="AR38" s="49"/>
      <c r="AS38" s="41"/>
      <c r="AT38" s="41"/>
      <c r="AU38" s="41"/>
      <c r="AV38" s="50"/>
      <c r="AW38" s="49"/>
      <c r="AX38" s="41"/>
      <c r="AY38" s="41"/>
      <c r="AZ38" s="41"/>
    </row>
    <row r="39" spans="1:52" ht="14.25" customHeight="1" x14ac:dyDescent="0.25">
      <c r="A39" s="38" t="s">
        <v>3</v>
      </c>
      <c r="B39" s="38">
        <v>32</v>
      </c>
      <c r="C39" s="45">
        <v>200</v>
      </c>
      <c r="D39" s="33">
        <v>32</v>
      </c>
      <c r="E39" s="223">
        <v>0.39450000000000002</v>
      </c>
      <c r="F39" s="46">
        <f t="shared" si="1"/>
        <v>0.41450000000000004</v>
      </c>
      <c r="G39" s="46">
        <f t="shared" si="2"/>
        <v>0.3745</v>
      </c>
      <c r="H39" s="46">
        <f t="shared" si="3"/>
        <v>0.4345</v>
      </c>
      <c r="I39" s="46">
        <f t="shared" si="4"/>
        <v>0.35450000000000004</v>
      </c>
      <c r="J39" s="46">
        <f t="shared" si="5"/>
        <v>0.45450000000000002</v>
      </c>
      <c r="K39" s="46">
        <f t="shared" si="6"/>
        <v>0.33450000000000002</v>
      </c>
      <c r="L39" s="222"/>
      <c r="M39" s="46">
        <f t="shared" si="7"/>
        <v>0</v>
      </c>
      <c r="N39" s="38">
        <f t="shared" si="11"/>
        <v>0</v>
      </c>
      <c r="O39" s="38">
        <f t="shared" si="8"/>
        <v>0</v>
      </c>
      <c r="P39" s="38">
        <f t="shared" si="0"/>
        <v>0</v>
      </c>
      <c r="Q39" s="47">
        <f t="shared" si="9"/>
        <v>0</v>
      </c>
      <c r="R39" s="41"/>
      <c r="S39" s="49"/>
      <c r="T39" s="41"/>
      <c r="U39" s="41"/>
      <c r="V39" s="41"/>
      <c r="W39" s="44"/>
      <c r="X39" s="49"/>
      <c r="Y39" s="41"/>
      <c r="Z39" s="41"/>
      <c r="AA39" s="41"/>
      <c r="AB39" s="43"/>
      <c r="AC39" s="49"/>
      <c r="AD39" s="41"/>
      <c r="AE39" s="41"/>
      <c r="AF39" s="41"/>
      <c r="AL39" s="18"/>
      <c r="AM39" s="49"/>
      <c r="AN39" s="41"/>
      <c r="AO39" s="41"/>
      <c r="AP39" s="41"/>
      <c r="AQ39" s="50"/>
      <c r="AR39" s="49"/>
      <c r="AS39" s="41"/>
      <c r="AT39" s="41"/>
      <c r="AU39" s="41"/>
      <c r="AV39" s="50"/>
      <c r="AW39" s="49"/>
      <c r="AX39" s="41"/>
      <c r="AY39" s="41"/>
      <c r="AZ39" s="41"/>
    </row>
    <row r="40" spans="1:52" ht="14.25" customHeight="1" x14ac:dyDescent="0.25">
      <c r="A40" s="38" t="s">
        <v>3</v>
      </c>
      <c r="B40" s="38">
        <v>33</v>
      </c>
      <c r="C40" s="45">
        <v>200</v>
      </c>
      <c r="D40" s="33">
        <v>33</v>
      </c>
      <c r="E40" s="223">
        <v>0.39550000000000002</v>
      </c>
      <c r="F40" s="46">
        <f t="shared" si="1"/>
        <v>0.41550000000000004</v>
      </c>
      <c r="G40" s="46">
        <f t="shared" si="2"/>
        <v>0.3755</v>
      </c>
      <c r="H40" s="46">
        <f t="shared" si="3"/>
        <v>0.4355</v>
      </c>
      <c r="I40" s="46">
        <f t="shared" si="4"/>
        <v>0.35550000000000004</v>
      </c>
      <c r="J40" s="46">
        <f t="shared" si="5"/>
        <v>0.45550000000000002</v>
      </c>
      <c r="K40" s="46">
        <f t="shared" si="6"/>
        <v>0.33550000000000002</v>
      </c>
      <c r="L40" s="222"/>
      <c r="M40" s="46">
        <f t="shared" si="7"/>
        <v>0</v>
      </c>
      <c r="N40" s="38">
        <f t="shared" si="11"/>
        <v>0</v>
      </c>
      <c r="O40" s="38">
        <f t="shared" si="8"/>
        <v>0</v>
      </c>
      <c r="P40" s="38">
        <f t="shared" si="0"/>
        <v>0</v>
      </c>
      <c r="Q40" s="47">
        <f t="shared" si="9"/>
        <v>0</v>
      </c>
      <c r="R40" s="41"/>
      <c r="S40" s="49"/>
      <c r="T40" s="41"/>
      <c r="U40" s="41"/>
      <c r="V40" s="41"/>
      <c r="W40" s="44"/>
      <c r="X40" s="49"/>
      <c r="Y40" s="41"/>
      <c r="Z40" s="41"/>
      <c r="AA40" s="41"/>
      <c r="AB40" s="52"/>
      <c r="AC40" s="49"/>
      <c r="AD40" s="41"/>
      <c r="AE40" s="41"/>
      <c r="AF40" s="41"/>
      <c r="AL40" s="18"/>
      <c r="AM40" s="49"/>
      <c r="AN40" s="41"/>
      <c r="AO40" s="41"/>
      <c r="AP40" s="41"/>
      <c r="AQ40" s="50"/>
      <c r="AR40" s="49"/>
      <c r="AS40" s="41"/>
      <c r="AT40" s="41"/>
      <c r="AU40" s="41"/>
      <c r="AV40" s="50"/>
      <c r="AW40" s="49"/>
      <c r="AX40" s="41"/>
      <c r="AY40" s="41"/>
      <c r="AZ40" s="41"/>
    </row>
    <row r="41" spans="1:52" ht="14.25" customHeight="1" x14ac:dyDescent="0.25">
      <c r="A41" s="38" t="s">
        <v>3</v>
      </c>
      <c r="B41" s="38">
        <v>34</v>
      </c>
      <c r="C41" s="45">
        <v>200</v>
      </c>
      <c r="D41" s="33">
        <v>34</v>
      </c>
      <c r="E41" s="223">
        <v>0.39350000000000002</v>
      </c>
      <c r="F41" s="46">
        <f t="shared" si="1"/>
        <v>0.41350000000000003</v>
      </c>
      <c r="G41" s="46">
        <f t="shared" si="2"/>
        <v>0.3735</v>
      </c>
      <c r="H41" s="46">
        <f t="shared" si="3"/>
        <v>0.4335</v>
      </c>
      <c r="I41" s="46">
        <f t="shared" si="4"/>
        <v>0.35350000000000004</v>
      </c>
      <c r="J41" s="46">
        <f t="shared" si="5"/>
        <v>0.45350000000000001</v>
      </c>
      <c r="K41" s="46">
        <f t="shared" si="6"/>
        <v>0.33350000000000002</v>
      </c>
      <c r="L41" s="222"/>
      <c r="M41" s="46">
        <f t="shared" si="7"/>
        <v>0</v>
      </c>
      <c r="N41" s="38">
        <f t="shared" si="11"/>
        <v>0</v>
      </c>
      <c r="O41" s="38">
        <f t="shared" si="8"/>
        <v>0</v>
      </c>
      <c r="P41" s="38">
        <f t="shared" si="0"/>
        <v>0</v>
      </c>
      <c r="Q41" s="47">
        <f t="shared" si="9"/>
        <v>0</v>
      </c>
      <c r="R41" s="41"/>
      <c r="S41" s="49"/>
      <c r="T41" s="41"/>
      <c r="U41" s="41"/>
      <c r="V41" s="41"/>
      <c r="W41" s="44"/>
      <c r="X41" s="49"/>
      <c r="Y41" s="41"/>
      <c r="Z41" s="41"/>
      <c r="AA41" s="41"/>
      <c r="AB41" s="52"/>
      <c r="AC41" s="49"/>
      <c r="AD41" s="41"/>
      <c r="AE41" s="41"/>
      <c r="AF41" s="41"/>
      <c r="AL41" s="18"/>
      <c r="AM41" s="49"/>
      <c r="AN41" s="41"/>
      <c r="AO41" s="41"/>
      <c r="AP41" s="41"/>
      <c r="AQ41" s="50"/>
      <c r="AR41" s="49"/>
      <c r="AS41" s="41"/>
      <c r="AT41" s="41"/>
      <c r="AU41" s="41"/>
      <c r="AV41" s="50"/>
      <c r="AW41" s="49"/>
      <c r="AX41" s="41"/>
      <c r="AY41" s="41"/>
      <c r="AZ41" s="41"/>
    </row>
    <row r="42" spans="1:52" ht="14.25" customHeight="1" x14ac:dyDescent="0.25">
      <c r="A42" s="38" t="s">
        <v>3</v>
      </c>
      <c r="B42" s="38">
        <v>35</v>
      </c>
      <c r="C42" s="45">
        <v>200</v>
      </c>
      <c r="D42" s="33">
        <v>35</v>
      </c>
      <c r="E42" s="223">
        <v>0.39150000000000001</v>
      </c>
      <c r="F42" s="46">
        <f t="shared" si="1"/>
        <v>0.41150000000000003</v>
      </c>
      <c r="G42" s="46">
        <f t="shared" si="2"/>
        <v>0.3715</v>
      </c>
      <c r="H42" s="46">
        <f t="shared" si="3"/>
        <v>0.43149999999999999</v>
      </c>
      <c r="I42" s="46">
        <f t="shared" si="4"/>
        <v>0.35150000000000003</v>
      </c>
      <c r="J42" s="46">
        <f t="shared" si="5"/>
        <v>0.45150000000000001</v>
      </c>
      <c r="K42" s="46">
        <f t="shared" si="6"/>
        <v>0.33150000000000002</v>
      </c>
      <c r="L42" s="222"/>
      <c r="M42" s="46">
        <f t="shared" si="7"/>
        <v>0</v>
      </c>
      <c r="N42" s="38">
        <f t="shared" si="11"/>
        <v>0</v>
      </c>
      <c r="O42" s="38">
        <f t="shared" si="8"/>
        <v>0</v>
      </c>
      <c r="P42" s="38">
        <f t="shared" si="0"/>
        <v>0</v>
      </c>
      <c r="Q42" s="47">
        <f t="shared" si="9"/>
        <v>0</v>
      </c>
      <c r="R42" s="41"/>
      <c r="S42" s="49"/>
      <c r="T42" s="41"/>
      <c r="U42" s="41"/>
      <c r="V42" s="41"/>
      <c r="W42" s="44"/>
      <c r="X42" s="49"/>
      <c r="Y42" s="41"/>
      <c r="Z42" s="41"/>
      <c r="AA42" s="41"/>
      <c r="AB42" s="52"/>
      <c r="AC42" s="49"/>
      <c r="AD42" s="41"/>
      <c r="AE42" s="41"/>
      <c r="AF42" s="41"/>
      <c r="AL42" s="18"/>
      <c r="AM42" s="49"/>
      <c r="AN42" s="41"/>
      <c r="AO42" s="41"/>
      <c r="AP42" s="41"/>
      <c r="AQ42" s="50"/>
      <c r="AR42" s="49"/>
      <c r="AS42" s="41"/>
      <c r="AT42" s="41"/>
      <c r="AU42" s="41"/>
      <c r="AV42" s="50"/>
      <c r="AW42" s="49"/>
      <c r="AX42" s="41"/>
      <c r="AY42" s="41"/>
      <c r="AZ42" s="41"/>
    </row>
    <row r="43" spans="1:52" ht="14.25" customHeight="1" x14ac:dyDescent="0.25">
      <c r="A43" s="38" t="s">
        <v>3</v>
      </c>
      <c r="B43" s="38">
        <v>36</v>
      </c>
      <c r="C43" s="45">
        <v>200</v>
      </c>
      <c r="D43" s="33">
        <v>36</v>
      </c>
      <c r="E43" s="223">
        <v>0.37117773725880443</v>
      </c>
      <c r="F43" s="46">
        <f t="shared" si="1"/>
        <v>0.39117773725880445</v>
      </c>
      <c r="G43" s="46">
        <f t="shared" si="2"/>
        <v>0.35117773725880441</v>
      </c>
      <c r="H43" s="46">
        <f t="shared" si="3"/>
        <v>0.41117773725880441</v>
      </c>
      <c r="I43" s="46">
        <f t="shared" si="4"/>
        <v>0.33117773725880445</v>
      </c>
      <c r="J43" s="46">
        <f t="shared" si="5"/>
        <v>0.43117773725880443</v>
      </c>
      <c r="K43" s="46">
        <f t="shared" si="6"/>
        <v>0.31117773725880443</v>
      </c>
      <c r="L43" s="222"/>
      <c r="M43" s="46">
        <f t="shared" si="7"/>
        <v>0</v>
      </c>
      <c r="N43" s="38">
        <f t="shared" si="11"/>
        <v>0</v>
      </c>
      <c r="O43" s="38">
        <f t="shared" si="8"/>
        <v>0</v>
      </c>
      <c r="P43" s="38">
        <f t="shared" si="0"/>
        <v>0</v>
      </c>
      <c r="Q43" s="47">
        <f t="shared" si="9"/>
        <v>0</v>
      </c>
      <c r="R43" s="41"/>
      <c r="S43" s="49"/>
      <c r="T43" s="41"/>
      <c r="U43" s="41"/>
      <c r="V43" s="41"/>
      <c r="W43" s="44"/>
      <c r="X43" s="49"/>
      <c r="Y43" s="41"/>
      <c r="Z43" s="41"/>
      <c r="AA43" s="41"/>
      <c r="AB43" s="52"/>
      <c r="AC43" s="49"/>
      <c r="AD43" s="41"/>
      <c r="AE43" s="41"/>
      <c r="AF43" s="41"/>
      <c r="AL43" s="18"/>
      <c r="AM43" s="49"/>
      <c r="AN43" s="41"/>
      <c r="AO43" s="41"/>
      <c r="AP43" s="41"/>
      <c r="AQ43" s="50"/>
      <c r="AR43" s="49"/>
      <c r="AS43" s="41"/>
      <c r="AT43" s="41"/>
      <c r="AU43" s="41"/>
      <c r="AV43" s="50"/>
      <c r="AW43" s="49"/>
      <c r="AX43" s="41"/>
      <c r="AY43" s="41"/>
      <c r="AZ43" s="41"/>
    </row>
    <row r="44" spans="1:52" ht="14.25" customHeight="1" x14ac:dyDescent="0.25">
      <c r="A44" s="38" t="s">
        <v>3</v>
      </c>
      <c r="B44" s="38">
        <v>37</v>
      </c>
      <c r="C44" s="45">
        <v>200</v>
      </c>
      <c r="D44" s="33">
        <v>37</v>
      </c>
      <c r="E44" s="223">
        <v>0.36799999999999999</v>
      </c>
      <c r="F44" s="46">
        <f t="shared" si="1"/>
        <v>0.38800000000000001</v>
      </c>
      <c r="G44" s="46">
        <f t="shared" si="2"/>
        <v>0.34799999999999998</v>
      </c>
      <c r="H44" s="46">
        <f t="shared" si="3"/>
        <v>0.40799999999999997</v>
      </c>
      <c r="I44" s="46">
        <f t="shared" si="4"/>
        <v>0.32800000000000001</v>
      </c>
      <c r="J44" s="46">
        <f t="shared" si="5"/>
        <v>0.42799999999999999</v>
      </c>
      <c r="K44" s="46">
        <f t="shared" si="6"/>
        <v>0.308</v>
      </c>
      <c r="L44" s="222"/>
      <c r="M44" s="46">
        <f t="shared" si="7"/>
        <v>0</v>
      </c>
      <c r="N44" s="38">
        <f t="shared" si="11"/>
        <v>0</v>
      </c>
      <c r="O44" s="38">
        <f t="shared" si="8"/>
        <v>0</v>
      </c>
      <c r="P44" s="38">
        <f t="shared" si="0"/>
        <v>0</v>
      </c>
      <c r="Q44" s="47">
        <f t="shared" si="9"/>
        <v>0</v>
      </c>
      <c r="R44" s="41"/>
      <c r="S44" s="49"/>
      <c r="T44" s="41"/>
      <c r="U44" s="41"/>
      <c r="V44" s="41"/>
      <c r="W44" s="44"/>
      <c r="X44" s="49"/>
      <c r="Y44" s="41"/>
      <c r="Z44" s="41"/>
      <c r="AA44" s="41"/>
      <c r="AB44" s="43"/>
      <c r="AC44" s="49"/>
      <c r="AD44" s="41"/>
      <c r="AE44" s="41"/>
      <c r="AF44" s="41"/>
      <c r="AL44" s="18"/>
      <c r="AM44" s="49"/>
      <c r="AN44" s="41"/>
      <c r="AO44" s="41"/>
      <c r="AP44" s="41"/>
      <c r="AQ44" s="50"/>
      <c r="AR44" s="49"/>
      <c r="AS44" s="41"/>
      <c r="AT44" s="41"/>
      <c r="AU44" s="41"/>
      <c r="AV44" s="50"/>
      <c r="AW44" s="49"/>
      <c r="AX44" s="41"/>
      <c r="AY44" s="41"/>
      <c r="AZ44" s="41"/>
    </row>
    <row r="45" spans="1:52" ht="14.25" customHeight="1" x14ac:dyDescent="0.25">
      <c r="A45" s="38" t="s">
        <v>3</v>
      </c>
      <c r="B45" s="38">
        <v>38</v>
      </c>
      <c r="C45" s="45">
        <v>200</v>
      </c>
      <c r="D45" s="33">
        <v>38</v>
      </c>
      <c r="E45" s="223">
        <v>0.3715</v>
      </c>
      <c r="F45" s="46">
        <f t="shared" si="1"/>
        <v>0.39150000000000001</v>
      </c>
      <c r="G45" s="46">
        <f t="shared" si="2"/>
        <v>0.35149999999999998</v>
      </c>
      <c r="H45" s="46">
        <f t="shared" si="3"/>
        <v>0.41149999999999998</v>
      </c>
      <c r="I45" s="46">
        <f t="shared" si="4"/>
        <v>0.33150000000000002</v>
      </c>
      <c r="J45" s="46">
        <f t="shared" si="5"/>
        <v>0.43149999999999999</v>
      </c>
      <c r="K45" s="46">
        <f t="shared" si="6"/>
        <v>0.3115</v>
      </c>
      <c r="L45" s="222"/>
      <c r="M45" s="46">
        <f t="shared" si="7"/>
        <v>0</v>
      </c>
      <c r="N45" s="38">
        <f t="shared" si="11"/>
        <v>0</v>
      </c>
      <c r="O45" s="38">
        <f t="shared" si="8"/>
        <v>0</v>
      </c>
      <c r="P45" s="38">
        <f t="shared" si="0"/>
        <v>0</v>
      </c>
      <c r="Q45" s="47">
        <f t="shared" si="9"/>
        <v>0</v>
      </c>
      <c r="R45" s="41"/>
      <c r="S45" s="49"/>
      <c r="T45" s="41"/>
      <c r="U45" s="41"/>
      <c r="V45" s="41"/>
      <c r="W45" s="44"/>
      <c r="X45" s="49"/>
      <c r="Y45" s="41"/>
      <c r="Z45" s="41"/>
      <c r="AA45" s="41"/>
      <c r="AB45" s="52"/>
      <c r="AC45" s="49"/>
      <c r="AD45" s="41"/>
      <c r="AE45" s="41"/>
      <c r="AF45" s="41"/>
      <c r="AL45" s="18"/>
      <c r="AM45" s="49"/>
      <c r="AN45" s="41"/>
      <c r="AO45" s="41"/>
      <c r="AP45" s="41"/>
      <c r="AQ45" s="50"/>
      <c r="AR45" s="49"/>
      <c r="AS45" s="41"/>
      <c r="AT45" s="41"/>
      <c r="AU45" s="41"/>
      <c r="AV45" s="50"/>
      <c r="AW45" s="49"/>
      <c r="AX45" s="41"/>
      <c r="AY45" s="41"/>
      <c r="AZ45" s="41"/>
    </row>
    <row r="46" spans="1:52" ht="14.25" customHeight="1" x14ac:dyDescent="0.25">
      <c r="A46" s="38" t="s">
        <v>3</v>
      </c>
      <c r="B46" s="38">
        <v>39</v>
      </c>
      <c r="C46" s="45">
        <v>200</v>
      </c>
      <c r="D46" s="33">
        <v>39</v>
      </c>
      <c r="E46" s="223">
        <v>0.3745</v>
      </c>
      <c r="F46" s="46">
        <f t="shared" si="1"/>
        <v>0.39450000000000002</v>
      </c>
      <c r="G46" s="46">
        <f t="shared" si="2"/>
        <v>0.35449999999999998</v>
      </c>
      <c r="H46" s="46">
        <f t="shared" si="3"/>
        <v>0.41449999999999998</v>
      </c>
      <c r="I46" s="46">
        <f t="shared" si="4"/>
        <v>0.33450000000000002</v>
      </c>
      <c r="J46" s="46">
        <f t="shared" si="5"/>
        <v>0.4345</v>
      </c>
      <c r="K46" s="46">
        <f t="shared" si="6"/>
        <v>0.3145</v>
      </c>
      <c r="L46" s="222"/>
      <c r="M46" s="46">
        <f t="shared" si="7"/>
        <v>0</v>
      </c>
      <c r="N46" s="38">
        <f t="shared" si="11"/>
        <v>0</v>
      </c>
      <c r="O46" s="38">
        <f t="shared" si="8"/>
        <v>0</v>
      </c>
      <c r="P46" s="38">
        <f t="shared" si="0"/>
        <v>0</v>
      </c>
      <c r="Q46" s="47">
        <f t="shared" si="9"/>
        <v>0</v>
      </c>
      <c r="R46" s="41"/>
      <c r="S46" s="49"/>
      <c r="T46" s="41"/>
      <c r="U46" s="41"/>
      <c r="V46" s="41"/>
      <c r="W46" s="44"/>
      <c r="X46" s="49"/>
      <c r="Y46" s="41"/>
      <c r="Z46" s="41"/>
      <c r="AA46" s="41"/>
      <c r="AB46" s="52"/>
      <c r="AC46" s="49"/>
      <c r="AD46" s="41"/>
      <c r="AE46" s="41"/>
      <c r="AF46" s="41"/>
      <c r="AL46" s="18"/>
      <c r="AM46" s="49"/>
      <c r="AN46" s="41"/>
      <c r="AO46" s="41"/>
      <c r="AP46" s="41"/>
      <c r="AQ46" s="50"/>
      <c r="AR46" s="49"/>
      <c r="AS46" s="41"/>
      <c r="AT46" s="41"/>
      <c r="AU46" s="41"/>
      <c r="AV46" s="50"/>
      <c r="AW46" s="49"/>
      <c r="AX46" s="41"/>
      <c r="AY46" s="41"/>
      <c r="AZ46" s="41"/>
    </row>
    <row r="47" spans="1:52" ht="14.25" customHeight="1" x14ac:dyDescent="0.25">
      <c r="A47" s="38" t="s">
        <v>3</v>
      </c>
      <c r="B47" s="38">
        <v>40</v>
      </c>
      <c r="C47" s="45">
        <v>200</v>
      </c>
      <c r="D47" s="33">
        <v>40</v>
      </c>
      <c r="E47" s="223">
        <v>0.374</v>
      </c>
      <c r="F47" s="46">
        <f t="shared" si="1"/>
        <v>0.39400000000000002</v>
      </c>
      <c r="G47" s="46">
        <f t="shared" si="2"/>
        <v>0.35399999999999998</v>
      </c>
      <c r="H47" s="46">
        <f t="shared" si="3"/>
        <v>0.41399999999999998</v>
      </c>
      <c r="I47" s="46">
        <f t="shared" si="4"/>
        <v>0.33400000000000002</v>
      </c>
      <c r="J47" s="46">
        <f t="shared" si="5"/>
        <v>0.434</v>
      </c>
      <c r="K47" s="46">
        <f t="shared" si="6"/>
        <v>0.314</v>
      </c>
      <c r="L47" s="222"/>
      <c r="M47" s="46">
        <f t="shared" si="7"/>
        <v>0</v>
      </c>
      <c r="N47" s="38">
        <f t="shared" si="11"/>
        <v>0</v>
      </c>
      <c r="O47" s="38">
        <f t="shared" si="8"/>
        <v>0</v>
      </c>
      <c r="P47" s="38">
        <f t="shared" si="0"/>
        <v>0</v>
      </c>
      <c r="Q47" s="47">
        <f t="shared" si="9"/>
        <v>0</v>
      </c>
      <c r="R47" s="41"/>
      <c r="S47" s="49"/>
      <c r="T47" s="41"/>
      <c r="U47" s="41"/>
      <c r="V47" s="41"/>
      <c r="W47" s="44"/>
      <c r="X47" s="49"/>
      <c r="Y47" s="41"/>
      <c r="Z47" s="41"/>
      <c r="AA47" s="41"/>
      <c r="AB47" s="52"/>
      <c r="AC47" s="49"/>
      <c r="AD47" s="41"/>
      <c r="AE47" s="41"/>
      <c r="AF47" s="41"/>
      <c r="AL47" s="18"/>
      <c r="AM47" s="49"/>
      <c r="AN47" s="41"/>
      <c r="AO47" s="41"/>
      <c r="AP47" s="41"/>
      <c r="AQ47" s="50"/>
      <c r="AR47" s="49"/>
      <c r="AS47" s="41"/>
      <c r="AT47" s="41"/>
      <c r="AU47" s="41"/>
      <c r="AV47" s="50"/>
      <c r="AW47" s="49"/>
      <c r="AX47" s="41"/>
      <c r="AY47" s="41"/>
      <c r="AZ47" s="41"/>
    </row>
    <row r="48" spans="1:52" ht="14.25" customHeight="1" x14ac:dyDescent="0.25">
      <c r="A48" s="38" t="s">
        <v>4</v>
      </c>
      <c r="B48" s="38">
        <v>41</v>
      </c>
      <c r="C48" s="45">
        <v>60</v>
      </c>
      <c r="D48" s="33">
        <v>41</v>
      </c>
      <c r="E48" s="223">
        <v>0.40869723691797688</v>
      </c>
      <c r="F48" s="46">
        <f t="shared" si="1"/>
        <v>0.4286972369179769</v>
      </c>
      <c r="G48" s="46">
        <f t="shared" si="2"/>
        <v>0.38869723691797686</v>
      </c>
      <c r="H48" s="46">
        <f t="shared" si="3"/>
        <v>0.44869723691797686</v>
      </c>
      <c r="I48" s="46">
        <f t="shared" si="4"/>
        <v>0.3686972369179769</v>
      </c>
      <c r="J48" s="46">
        <f t="shared" si="5"/>
        <v>0.46869723691797688</v>
      </c>
      <c r="K48" s="46">
        <f t="shared" si="6"/>
        <v>0.34869723691797688</v>
      </c>
      <c r="L48" s="222"/>
      <c r="M48" s="46">
        <f t="shared" si="7"/>
        <v>0</v>
      </c>
      <c r="N48" s="38">
        <f t="shared" ref="N48:N93" si="12">IF( $C48&gt;50, IF(ABS($M48)&gt;0.01,1,0), IF(ABS(M48)&gt;0.02,1,0))</f>
        <v>0</v>
      </c>
      <c r="O48" s="38">
        <f t="shared" si="8"/>
        <v>0</v>
      </c>
      <c r="P48" s="38">
        <f t="shared" si="0"/>
        <v>0</v>
      </c>
      <c r="Q48" s="47">
        <f t="shared" si="9"/>
        <v>0</v>
      </c>
      <c r="R48" s="41"/>
      <c r="S48" s="49"/>
      <c r="T48" s="41"/>
      <c r="U48" s="41"/>
      <c r="V48" s="41"/>
      <c r="W48" s="44"/>
      <c r="X48" s="49"/>
      <c r="Y48" s="41"/>
      <c r="Z48" s="41"/>
      <c r="AA48" s="41"/>
      <c r="AB48" s="52"/>
      <c r="AC48" s="49"/>
      <c r="AD48" s="41"/>
      <c r="AE48" s="41"/>
      <c r="AF48" s="41"/>
      <c r="AL48" s="18"/>
      <c r="AM48" s="49"/>
      <c r="AN48" s="41"/>
      <c r="AO48" s="41"/>
      <c r="AP48" s="41"/>
      <c r="AQ48" s="50"/>
      <c r="AR48" s="49"/>
      <c r="AS48" s="41"/>
      <c r="AT48" s="41"/>
      <c r="AU48" s="41"/>
      <c r="AV48" s="50"/>
      <c r="AW48" s="49"/>
      <c r="AX48" s="41"/>
      <c r="AY48" s="41"/>
      <c r="AZ48" s="41"/>
    </row>
    <row r="49" spans="1:52" ht="14.25" customHeight="1" x14ac:dyDescent="0.25">
      <c r="A49" s="38" t="s">
        <v>3</v>
      </c>
      <c r="B49" s="38">
        <v>42</v>
      </c>
      <c r="C49" s="45">
        <v>120</v>
      </c>
      <c r="D49" s="33">
        <v>42</v>
      </c>
      <c r="E49" s="223">
        <v>0.36</v>
      </c>
      <c r="F49" s="46">
        <f t="shared" si="1"/>
        <v>0.38</v>
      </c>
      <c r="G49" s="46">
        <f t="shared" si="2"/>
        <v>0.33999999999999997</v>
      </c>
      <c r="H49" s="46">
        <f t="shared" si="3"/>
        <v>0.39999999999999997</v>
      </c>
      <c r="I49" s="46">
        <f t="shared" si="4"/>
        <v>0.32</v>
      </c>
      <c r="J49" s="46">
        <f t="shared" si="5"/>
        <v>0.42</v>
      </c>
      <c r="K49" s="46">
        <f t="shared" si="6"/>
        <v>0.3</v>
      </c>
      <c r="L49" s="222"/>
      <c r="M49" s="46">
        <f t="shared" si="7"/>
        <v>0</v>
      </c>
      <c r="N49" s="38">
        <f t="shared" si="12"/>
        <v>0</v>
      </c>
      <c r="O49" s="38">
        <f t="shared" si="8"/>
        <v>0</v>
      </c>
      <c r="P49" s="38">
        <f t="shared" si="0"/>
        <v>0</v>
      </c>
      <c r="Q49" s="47">
        <f t="shared" si="9"/>
        <v>0</v>
      </c>
      <c r="R49" s="41"/>
      <c r="S49" s="49"/>
      <c r="T49" s="41"/>
      <c r="U49" s="41"/>
      <c r="V49" s="41"/>
      <c r="W49" s="44"/>
      <c r="X49" s="49"/>
      <c r="Y49" s="41"/>
      <c r="Z49" s="41"/>
      <c r="AA49" s="41"/>
      <c r="AB49" s="52"/>
      <c r="AC49" s="49"/>
      <c r="AD49" s="41"/>
      <c r="AE49" s="41"/>
      <c r="AF49" s="41"/>
      <c r="AL49" s="18"/>
      <c r="AM49" s="49"/>
      <c r="AN49" s="41"/>
      <c r="AO49" s="41"/>
      <c r="AP49" s="41"/>
      <c r="AQ49" s="50"/>
      <c r="AR49" s="49"/>
      <c r="AS49" s="41"/>
      <c r="AT49" s="41"/>
      <c r="AU49" s="41"/>
      <c r="AV49" s="50"/>
      <c r="AW49" s="49"/>
      <c r="AX49" s="41"/>
      <c r="AY49" s="41"/>
      <c r="AZ49" s="41"/>
    </row>
    <row r="50" spans="1:52" ht="14.25" customHeight="1" x14ac:dyDescent="0.25">
      <c r="A50" s="38" t="s">
        <v>3</v>
      </c>
      <c r="B50" s="38">
        <v>43</v>
      </c>
      <c r="C50" s="45">
        <v>120</v>
      </c>
      <c r="D50" s="33">
        <v>43</v>
      </c>
      <c r="E50" s="223">
        <v>0.34277260349565175</v>
      </c>
      <c r="F50" s="46">
        <f t="shared" si="1"/>
        <v>0.36277260349565177</v>
      </c>
      <c r="G50" s="46">
        <f t="shared" si="2"/>
        <v>0.32277260349565173</v>
      </c>
      <c r="H50" s="46">
        <f t="shared" si="3"/>
        <v>0.38277260349565173</v>
      </c>
      <c r="I50" s="46">
        <f t="shared" si="4"/>
        <v>0.30277260349565177</v>
      </c>
      <c r="J50" s="46">
        <f t="shared" si="5"/>
        <v>0.40277260349565175</v>
      </c>
      <c r="K50" s="46">
        <f t="shared" si="6"/>
        <v>0.28277260349565175</v>
      </c>
      <c r="L50" s="222"/>
      <c r="M50" s="46">
        <f t="shared" si="7"/>
        <v>0</v>
      </c>
      <c r="N50" s="38">
        <f t="shared" si="12"/>
        <v>0</v>
      </c>
      <c r="O50" s="38">
        <f t="shared" si="8"/>
        <v>0</v>
      </c>
      <c r="P50" s="38">
        <f t="shared" si="0"/>
        <v>0</v>
      </c>
      <c r="Q50" s="47">
        <f t="shared" si="9"/>
        <v>0</v>
      </c>
      <c r="R50" s="41"/>
      <c r="S50" s="49"/>
      <c r="T50" s="41"/>
      <c r="U50" s="41"/>
      <c r="V50" s="41"/>
      <c r="W50" s="44"/>
      <c r="X50" s="49"/>
      <c r="Y50" s="41"/>
      <c r="Z50" s="41"/>
      <c r="AA50" s="41"/>
      <c r="AB50" s="52"/>
      <c r="AC50" s="49"/>
      <c r="AD50" s="41"/>
      <c r="AE50" s="41"/>
      <c r="AF50" s="41"/>
      <c r="AL50" s="18"/>
      <c r="AM50" s="49"/>
      <c r="AN50" s="41"/>
      <c r="AO50" s="41"/>
      <c r="AP50" s="41"/>
      <c r="AQ50" s="50"/>
      <c r="AR50" s="49"/>
      <c r="AS50" s="41"/>
      <c r="AT50" s="41"/>
      <c r="AU50" s="41"/>
      <c r="AV50" s="50"/>
      <c r="AW50" s="49"/>
      <c r="AX50" s="41"/>
      <c r="AY50" s="41"/>
      <c r="AZ50" s="41"/>
    </row>
    <row r="51" spans="1:52" ht="14.25" customHeight="1" x14ac:dyDescent="0.25">
      <c r="A51" s="38" t="s">
        <v>3</v>
      </c>
      <c r="B51" s="38">
        <v>44</v>
      </c>
      <c r="C51" s="45">
        <v>120</v>
      </c>
      <c r="D51" s="33">
        <v>44</v>
      </c>
      <c r="E51" s="223">
        <v>0.34399999999999997</v>
      </c>
      <c r="F51" s="46">
        <f t="shared" si="1"/>
        <v>0.36399999999999999</v>
      </c>
      <c r="G51" s="46">
        <f t="shared" si="2"/>
        <v>0.32399999999999995</v>
      </c>
      <c r="H51" s="46">
        <f t="shared" si="3"/>
        <v>0.38399999999999995</v>
      </c>
      <c r="I51" s="46">
        <f t="shared" si="4"/>
        <v>0.30399999999999999</v>
      </c>
      <c r="J51" s="46">
        <f t="shared" si="5"/>
        <v>0.40399999999999997</v>
      </c>
      <c r="K51" s="46">
        <f t="shared" si="6"/>
        <v>0.28399999999999997</v>
      </c>
      <c r="L51" s="222"/>
      <c r="M51" s="46">
        <f t="shared" si="7"/>
        <v>0</v>
      </c>
      <c r="N51" s="38">
        <f t="shared" si="12"/>
        <v>0</v>
      </c>
      <c r="O51" s="38">
        <f t="shared" si="8"/>
        <v>0</v>
      </c>
      <c r="P51" s="38">
        <f t="shared" si="0"/>
        <v>0</v>
      </c>
      <c r="Q51" s="47">
        <f t="shared" si="9"/>
        <v>0</v>
      </c>
      <c r="R51" s="41"/>
      <c r="S51" s="49"/>
      <c r="T51" s="41"/>
      <c r="U51" s="41"/>
      <c r="V51" s="41"/>
      <c r="W51" s="44"/>
      <c r="X51" s="49"/>
      <c r="Y51" s="41"/>
      <c r="Z51" s="41"/>
      <c r="AA51" s="41"/>
      <c r="AB51" s="52"/>
      <c r="AC51" s="49"/>
      <c r="AD51" s="41"/>
      <c r="AE51" s="41"/>
      <c r="AF51" s="41"/>
      <c r="AL51" s="18"/>
      <c r="AM51" s="49"/>
      <c r="AN51" s="41"/>
      <c r="AO51" s="41"/>
      <c r="AP51" s="41"/>
      <c r="AQ51" s="50"/>
      <c r="AR51" s="49"/>
      <c r="AS51" s="41"/>
      <c r="AT51" s="41"/>
      <c r="AU51" s="41"/>
      <c r="AV51" s="50"/>
      <c r="AW51" s="49"/>
      <c r="AX51" s="41"/>
      <c r="AY51" s="41"/>
      <c r="AZ51" s="41"/>
    </row>
    <row r="52" spans="1:52" ht="14.25" customHeight="1" x14ac:dyDescent="0.25">
      <c r="A52" s="38" t="s">
        <v>3</v>
      </c>
      <c r="B52" s="38">
        <v>45</v>
      </c>
      <c r="C52" s="45">
        <v>120</v>
      </c>
      <c r="D52" s="33">
        <v>45</v>
      </c>
      <c r="E52" s="223">
        <v>0.34975224724191689</v>
      </c>
      <c r="F52" s="46">
        <f t="shared" si="1"/>
        <v>0.36975224724191691</v>
      </c>
      <c r="G52" s="46">
        <f t="shared" si="2"/>
        <v>0.32975224724191687</v>
      </c>
      <c r="H52" s="46">
        <f t="shared" si="3"/>
        <v>0.38975224724191687</v>
      </c>
      <c r="I52" s="46">
        <f t="shared" si="4"/>
        <v>0.30975224724191691</v>
      </c>
      <c r="J52" s="46">
        <f t="shared" si="5"/>
        <v>0.40975224724191689</v>
      </c>
      <c r="K52" s="46">
        <f t="shared" si="6"/>
        <v>0.28975224724191689</v>
      </c>
      <c r="L52" s="222"/>
      <c r="M52" s="46">
        <f t="shared" si="7"/>
        <v>0</v>
      </c>
      <c r="N52" s="38">
        <f t="shared" si="12"/>
        <v>0</v>
      </c>
      <c r="O52" s="38">
        <f t="shared" si="8"/>
        <v>0</v>
      </c>
      <c r="P52" s="38">
        <f t="shared" si="0"/>
        <v>0</v>
      </c>
      <c r="Q52" s="47">
        <f t="shared" si="9"/>
        <v>0</v>
      </c>
      <c r="R52" s="41"/>
      <c r="S52" s="49"/>
      <c r="T52" s="41"/>
      <c r="U52" s="41"/>
      <c r="V52" s="41"/>
      <c r="W52" s="44"/>
      <c r="X52" s="49"/>
      <c r="Y52" s="41"/>
      <c r="Z52" s="41"/>
      <c r="AA52" s="41"/>
      <c r="AB52" s="52"/>
      <c r="AC52" s="49"/>
      <c r="AD52" s="41"/>
      <c r="AE52" s="41"/>
      <c r="AF52" s="41"/>
      <c r="AL52" s="18"/>
      <c r="AM52" s="49"/>
      <c r="AN52" s="41"/>
      <c r="AO52" s="41"/>
      <c r="AP52" s="41"/>
      <c r="AQ52" s="50"/>
      <c r="AR52" s="49"/>
      <c r="AS52" s="41"/>
      <c r="AT52" s="41"/>
      <c r="AU52" s="41"/>
      <c r="AV52" s="50"/>
      <c r="AW52" s="49"/>
      <c r="AX52" s="41"/>
      <c r="AY52" s="41"/>
      <c r="AZ52" s="41"/>
    </row>
    <row r="53" spans="1:52" s="55" customFormat="1" ht="14.25" customHeight="1" x14ac:dyDescent="0.25">
      <c r="A53" s="38" t="s">
        <v>3</v>
      </c>
      <c r="B53" s="53">
        <v>46</v>
      </c>
      <c r="C53" s="54">
        <v>120</v>
      </c>
      <c r="D53" s="33">
        <v>46</v>
      </c>
      <c r="E53" s="223">
        <v>0.34983699740252361</v>
      </c>
      <c r="F53" s="46">
        <f t="shared" si="1"/>
        <v>0.36983699740252363</v>
      </c>
      <c r="G53" s="46">
        <f t="shared" si="2"/>
        <v>0.32983699740252359</v>
      </c>
      <c r="H53" s="46">
        <f t="shared" si="3"/>
        <v>0.38983699740252359</v>
      </c>
      <c r="I53" s="46">
        <f t="shared" si="4"/>
        <v>0.30983699740252363</v>
      </c>
      <c r="J53" s="46">
        <f t="shared" si="5"/>
        <v>0.40983699740252361</v>
      </c>
      <c r="K53" s="46">
        <f t="shared" si="6"/>
        <v>0.28983699740252361</v>
      </c>
      <c r="L53" s="222"/>
      <c r="M53" s="46">
        <f t="shared" si="7"/>
        <v>0</v>
      </c>
      <c r="N53" s="38">
        <f t="shared" si="12"/>
        <v>0</v>
      </c>
      <c r="O53" s="38">
        <f t="shared" si="8"/>
        <v>0</v>
      </c>
      <c r="P53" s="38">
        <f t="shared" si="0"/>
        <v>0</v>
      </c>
      <c r="Q53" s="47">
        <f t="shared" si="9"/>
        <v>0</v>
      </c>
      <c r="R53" s="41"/>
      <c r="S53" s="49"/>
      <c r="T53" s="41"/>
      <c r="U53" s="41"/>
      <c r="V53" s="41"/>
      <c r="W53" s="44"/>
      <c r="X53" s="49"/>
      <c r="Y53" s="41"/>
      <c r="Z53" s="41"/>
      <c r="AA53" s="41"/>
      <c r="AB53" s="52"/>
      <c r="AC53" s="49"/>
      <c r="AD53" s="41"/>
      <c r="AE53" s="41"/>
      <c r="AF53" s="41"/>
      <c r="AL53" s="18"/>
      <c r="AM53" s="49"/>
      <c r="AN53" s="41"/>
      <c r="AO53" s="41"/>
      <c r="AP53" s="41"/>
      <c r="AQ53" s="50"/>
      <c r="AR53" s="49"/>
      <c r="AS53" s="41"/>
      <c r="AT53" s="41"/>
      <c r="AU53" s="41"/>
      <c r="AV53" s="50"/>
      <c r="AW53" s="49"/>
      <c r="AX53" s="41"/>
      <c r="AY53" s="41"/>
      <c r="AZ53" s="41"/>
    </row>
    <row r="54" spans="1:52" s="55" customFormat="1" ht="14.25" customHeight="1" x14ac:dyDescent="0.25">
      <c r="A54" s="38" t="s">
        <v>3</v>
      </c>
      <c r="B54" s="53">
        <v>47</v>
      </c>
      <c r="C54" s="54">
        <v>120</v>
      </c>
      <c r="D54" s="33">
        <v>47</v>
      </c>
      <c r="E54" s="223">
        <v>0.35565057355617002</v>
      </c>
      <c r="F54" s="46">
        <f t="shared" si="1"/>
        <v>0.37565057355617004</v>
      </c>
      <c r="G54" s="46">
        <f t="shared" si="2"/>
        <v>0.33565057355617001</v>
      </c>
      <c r="H54" s="46">
        <f t="shared" si="3"/>
        <v>0.39565057355617</v>
      </c>
      <c r="I54" s="46">
        <f t="shared" si="4"/>
        <v>0.31565057355617004</v>
      </c>
      <c r="J54" s="46">
        <f t="shared" si="5"/>
        <v>0.41565057355617002</v>
      </c>
      <c r="K54" s="46">
        <f t="shared" si="6"/>
        <v>0.29565057355617003</v>
      </c>
      <c r="L54" s="222"/>
      <c r="M54" s="46">
        <f t="shared" si="7"/>
        <v>0</v>
      </c>
      <c r="N54" s="38">
        <f t="shared" si="12"/>
        <v>0</v>
      </c>
      <c r="O54" s="38">
        <f t="shared" si="8"/>
        <v>0</v>
      </c>
      <c r="P54" s="38">
        <f t="shared" si="0"/>
        <v>0</v>
      </c>
      <c r="Q54" s="47">
        <f t="shared" si="9"/>
        <v>0</v>
      </c>
      <c r="R54" s="41"/>
      <c r="S54" s="49"/>
      <c r="T54" s="41"/>
      <c r="U54" s="41"/>
      <c r="V54" s="41"/>
      <c r="W54" s="44"/>
      <c r="X54" s="49"/>
      <c r="Y54" s="41"/>
      <c r="Z54" s="41"/>
      <c r="AA54" s="41"/>
      <c r="AB54" s="43"/>
      <c r="AC54" s="49"/>
      <c r="AD54" s="41"/>
      <c r="AE54" s="41"/>
      <c r="AF54" s="41"/>
      <c r="AL54" s="18"/>
      <c r="AM54" s="49"/>
      <c r="AN54" s="41"/>
      <c r="AO54" s="41"/>
      <c r="AP54" s="41"/>
      <c r="AQ54" s="50"/>
      <c r="AR54" s="49"/>
      <c r="AS54" s="41"/>
      <c r="AT54" s="41"/>
      <c r="AU54" s="41"/>
      <c r="AV54" s="50"/>
      <c r="AW54" s="49"/>
      <c r="AX54" s="41"/>
      <c r="AY54" s="41"/>
      <c r="AZ54" s="41"/>
    </row>
    <row r="55" spans="1:52" ht="14.25" customHeight="1" x14ac:dyDescent="0.25">
      <c r="A55" s="38" t="s">
        <v>3</v>
      </c>
      <c r="B55" s="38">
        <v>48</v>
      </c>
      <c r="C55" s="45">
        <v>120</v>
      </c>
      <c r="D55" s="33">
        <v>48</v>
      </c>
      <c r="E55" s="223">
        <v>0.3541529627361456</v>
      </c>
      <c r="F55" s="46">
        <f t="shared" si="1"/>
        <v>0.37415296273614562</v>
      </c>
      <c r="G55" s="46">
        <f t="shared" si="2"/>
        <v>0.33415296273614559</v>
      </c>
      <c r="H55" s="46">
        <f t="shared" si="3"/>
        <v>0.39415296273614558</v>
      </c>
      <c r="I55" s="46">
        <f t="shared" si="4"/>
        <v>0.31415296273614562</v>
      </c>
      <c r="J55" s="46">
        <f t="shared" si="5"/>
        <v>0.4141529627361456</v>
      </c>
      <c r="K55" s="46">
        <f t="shared" si="6"/>
        <v>0.29415296273614561</v>
      </c>
      <c r="L55" s="222"/>
      <c r="M55" s="46">
        <f t="shared" si="7"/>
        <v>0</v>
      </c>
      <c r="N55" s="38">
        <f t="shared" si="12"/>
        <v>0</v>
      </c>
      <c r="O55" s="38">
        <f t="shared" si="8"/>
        <v>0</v>
      </c>
      <c r="P55" s="38">
        <f t="shared" si="0"/>
        <v>0</v>
      </c>
      <c r="Q55" s="47">
        <f t="shared" si="9"/>
        <v>0</v>
      </c>
      <c r="R55" s="41"/>
      <c r="S55" s="49"/>
      <c r="T55" s="41"/>
      <c r="U55" s="41"/>
      <c r="V55" s="41"/>
      <c r="W55" s="44"/>
      <c r="X55" s="49"/>
      <c r="Y55" s="41"/>
      <c r="Z55" s="41"/>
      <c r="AA55" s="41"/>
      <c r="AB55" s="52"/>
      <c r="AC55" s="49"/>
      <c r="AD55" s="41"/>
      <c r="AE55" s="41"/>
      <c r="AF55" s="41"/>
      <c r="AL55" s="18"/>
      <c r="AM55" s="49"/>
      <c r="AN55" s="41"/>
      <c r="AO55" s="41"/>
      <c r="AP55" s="41"/>
      <c r="AQ55" s="50"/>
      <c r="AR55" s="49"/>
      <c r="AS55" s="41"/>
      <c r="AT55" s="41"/>
      <c r="AU55" s="41"/>
      <c r="AV55" s="50"/>
      <c r="AW55" s="49"/>
      <c r="AX55" s="41"/>
      <c r="AY55" s="41"/>
      <c r="AZ55" s="41"/>
    </row>
    <row r="56" spans="1:52" ht="14.25" customHeight="1" x14ac:dyDescent="0.25">
      <c r="A56" s="38" t="s">
        <v>3</v>
      </c>
      <c r="B56" s="38">
        <v>49</v>
      </c>
      <c r="C56" s="45">
        <v>120</v>
      </c>
      <c r="D56" s="33">
        <v>49</v>
      </c>
      <c r="E56" s="223">
        <v>0.35899999999999999</v>
      </c>
      <c r="F56" s="46">
        <f t="shared" si="1"/>
        <v>0.379</v>
      </c>
      <c r="G56" s="46">
        <f t="shared" si="2"/>
        <v>0.33899999999999997</v>
      </c>
      <c r="H56" s="46">
        <f t="shared" si="3"/>
        <v>0.39899999999999997</v>
      </c>
      <c r="I56" s="46">
        <f t="shared" si="4"/>
        <v>0.31900000000000001</v>
      </c>
      <c r="J56" s="46">
        <f t="shared" si="5"/>
        <v>0.41899999999999998</v>
      </c>
      <c r="K56" s="46">
        <f t="shared" si="6"/>
        <v>0.29899999999999999</v>
      </c>
      <c r="L56" s="222"/>
      <c r="M56" s="46">
        <f t="shared" si="7"/>
        <v>0</v>
      </c>
      <c r="N56" s="38">
        <f t="shared" si="12"/>
        <v>0</v>
      </c>
      <c r="O56" s="38">
        <f t="shared" si="8"/>
        <v>0</v>
      </c>
      <c r="P56" s="38">
        <f t="shared" si="0"/>
        <v>0</v>
      </c>
      <c r="Q56" s="47">
        <f t="shared" si="9"/>
        <v>0</v>
      </c>
      <c r="R56" s="41"/>
      <c r="S56" s="49"/>
      <c r="T56" s="41"/>
      <c r="U56" s="41"/>
      <c r="V56" s="41"/>
      <c r="W56" s="44"/>
      <c r="X56" s="49"/>
      <c r="Y56" s="41"/>
      <c r="Z56" s="41"/>
      <c r="AA56" s="41"/>
      <c r="AB56" s="52"/>
      <c r="AC56" s="49"/>
      <c r="AD56" s="41"/>
      <c r="AE56" s="41"/>
      <c r="AF56" s="41"/>
      <c r="AL56" s="18"/>
      <c r="AM56" s="49"/>
      <c r="AN56" s="41"/>
      <c r="AO56" s="41"/>
      <c r="AP56" s="41"/>
      <c r="AQ56" s="50"/>
      <c r="AR56" s="49"/>
      <c r="AS56" s="41"/>
      <c r="AT56" s="41"/>
      <c r="AU56" s="41"/>
      <c r="AV56" s="50"/>
      <c r="AW56" s="49"/>
      <c r="AX56" s="41"/>
      <c r="AY56" s="41"/>
      <c r="AZ56" s="41"/>
    </row>
    <row r="57" spans="1:52" ht="14.25" customHeight="1" x14ac:dyDescent="0.25">
      <c r="A57" s="38" t="s">
        <v>3</v>
      </c>
      <c r="B57" s="38">
        <v>50</v>
      </c>
      <c r="C57" s="45">
        <v>120</v>
      </c>
      <c r="D57" s="33">
        <v>50</v>
      </c>
      <c r="E57" s="223">
        <v>0.35749999999999998</v>
      </c>
      <c r="F57" s="46">
        <f t="shared" si="1"/>
        <v>0.3775</v>
      </c>
      <c r="G57" s="46">
        <f t="shared" si="2"/>
        <v>0.33749999999999997</v>
      </c>
      <c r="H57" s="46">
        <f t="shared" si="3"/>
        <v>0.39749999999999996</v>
      </c>
      <c r="I57" s="46">
        <f t="shared" si="4"/>
        <v>0.3175</v>
      </c>
      <c r="J57" s="46">
        <f t="shared" si="5"/>
        <v>0.41749999999999998</v>
      </c>
      <c r="K57" s="46">
        <f t="shared" si="6"/>
        <v>0.29749999999999999</v>
      </c>
      <c r="L57" s="222"/>
      <c r="M57" s="46">
        <f t="shared" si="7"/>
        <v>0</v>
      </c>
      <c r="N57" s="38">
        <f t="shared" si="12"/>
        <v>0</v>
      </c>
      <c r="O57" s="38">
        <f t="shared" si="8"/>
        <v>0</v>
      </c>
      <c r="P57" s="38">
        <f t="shared" si="0"/>
        <v>0</v>
      </c>
      <c r="Q57" s="47">
        <f t="shared" si="9"/>
        <v>0</v>
      </c>
      <c r="R57" s="41"/>
      <c r="S57" s="49"/>
      <c r="T57" s="41"/>
      <c r="U57" s="41"/>
      <c r="V57" s="41"/>
      <c r="W57" s="44"/>
      <c r="X57" s="49"/>
      <c r="Y57" s="41"/>
      <c r="Z57" s="41"/>
      <c r="AA57" s="41"/>
      <c r="AB57" s="52"/>
      <c r="AC57" s="49"/>
      <c r="AD57" s="41"/>
      <c r="AE57" s="41"/>
      <c r="AF57" s="41"/>
      <c r="AL57" s="18"/>
      <c r="AM57" s="49"/>
      <c r="AN57" s="41"/>
      <c r="AO57" s="41"/>
      <c r="AP57" s="41"/>
      <c r="AQ57" s="50"/>
      <c r="AR57" s="49"/>
      <c r="AS57" s="41"/>
      <c r="AT57" s="41"/>
      <c r="AU57" s="41"/>
      <c r="AV57" s="50"/>
      <c r="AW57" s="49"/>
      <c r="AX57" s="41"/>
      <c r="AY57" s="41"/>
      <c r="AZ57" s="41"/>
    </row>
    <row r="58" spans="1:52" ht="14.25" customHeight="1" x14ac:dyDescent="0.25">
      <c r="A58" s="38" t="s">
        <v>3</v>
      </c>
      <c r="B58" s="38">
        <v>51</v>
      </c>
      <c r="C58" s="45">
        <v>120</v>
      </c>
      <c r="D58" s="33">
        <v>51</v>
      </c>
      <c r="E58" s="223">
        <v>0.36013844631621927</v>
      </c>
      <c r="F58" s="46">
        <f t="shared" si="1"/>
        <v>0.38013844631621929</v>
      </c>
      <c r="G58" s="46">
        <f t="shared" si="2"/>
        <v>0.34013844631621926</v>
      </c>
      <c r="H58" s="46">
        <f t="shared" si="3"/>
        <v>0.40013844631621925</v>
      </c>
      <c r="I58" s="46">
        <f t="shared" si="4"/>
        <v>0.32013844631621929</v>
      </c>
      <c r="J58" s="46">
        <f t="shared" si="5"/>
        <v>0.42013844631621927</v>
      </c>
      <c r="K58" s="46">
        <f t="shared" si="6"/>
        <v>0.30013844631621928</v>
      </c>
      <c r="L58" s="222"/>
      <c r="M58" s="46">
        <f t="shared" si="7"/>
        <v>0</v>
      </c>
      <c r="N58" s="38">
        <f t="shared" si="12"/>
        <v>0</v>
      </c>
      <c r="O58" s="38">
        <f t="shared" si="8"/>
        <v>0</v>
      </c>
      <c r="P58" s="38">
        <f t="shared" si="0"/>
        <v>0</v>
      </c>
      <c r="Q58" s="47">
        <f t="shared" si="9"/>
        <v>0</v>
      </c>
      <c r="R58" s="41"/>
      <c r="S58" s="49"/>
      <c r="T58" s="41"/>
      <c r="U58" s="41"/>
      <c r="V58" s="41"/>
      <c r="W58" s="44"/>
      <c r="X58" s="49"/>
      <c r="Y58" s="41"/>
      <c r="Z58" s="41"/>
      <c r="AA58" s="41"/>
      <c r="AB58" s="52"/>
      <c r="AC58" s="49"/>
      <c r="AD58" s="41"/>
      <c r="AE58" s="41"/>
      <c r="AF58" s="41"/>
      <c r="AL58" s="18"/>
      <c r="AM58" s="49"/>
      <c r="AN58" s="41"/>
      <c r="AO58" s="41"/>
      <c r="AP58" s="41"/>
      <c r="AQ58" s="50"/>
      <c r="AR58" s="49"/>
      <c r="AS58" s="41"/>
      <c r="AT58" s="41"/>
      <c r="AU58" s="41"/>
      <c r="AV58" s="50"/>
      <c r="AW58" s="49"/>
      <c r="AX58" s="41"/>
      <c r="AY58" s="41"/>
      <c r="AZ58" s="41"/>
    </row>
    <row r="59" spans="1:52" ht="14.25" customHeight="1" x14ac:dyDescent="0.25">
      <c r="A59" s="38" t="s">
        <v>3</v>
      </c>
      <c r="B59" s="38">
        <v>52</v>
      </c>
      <c r="C59" s="45">
        <v>120</v>
      </c>
      <c r="D59" s="33">
        <v>52</v>
      </c>
      <c r="E59" s="223">
        <v>0.36299999999999999</v>
      </c>
      <c r="F59" s="46">
        <f t="shared" si="1"/>
        <v>0.38300000000000001</v>
      </c>
      <c r="G59" s="46">
        <f t="shared" si="2"/>
        <v>0.34299999999999997</v>
      </c>
      <c r="H59" s="46">
        <f t="shared" si="3"/>
        <v>0.40299999999999997</v>
      </c>
      <c r="I59" s="46">
        <f t="shared" si="4"/>
        <v>0.32300000000000001</v>
      </c>
      <c r="J59" s="46">
        <f t="shared" si="5"/>
        <v>0.42299999999999999</v>
      </c>
      <c r="K59" s="46">
        <f t="shared" si="6"/>
        <v>0.30299999999999999</v>
      </c>
      <c r="L59" s="222"/>
      <c r="M59" s="46">
        <f t="shared" si="7"/>
        <v>0</v>
      </c>
      <c r="N59" s="38">
        <f t="shared" si="12"/>
        <v>0</v>
      </c>
      <c r="O59" s="38">
        <f t="shared" si="8"/>
        <v>0</v>
      </c>
      <c r="P59" s="38">
        <f t="shared" si="0"/>
        <v>0</v>
      </c>
      <c r="Q59" s="47">
        <f t="shared" si="9"/>
        <v>0</v>
      </c>
      <c r="R59" s="41"/>
      <c r="S59" s="49"/>
      <c r="T59" s="41"/>
      <c r="U59" s="41"/>
      <c r="V59" s="41"/>
      <c r="W59" s="44"/>
      <c r="X59" s="49"/>
      <c r="Y59" s="41"/>
      <c r="Z59" s="41"/>
      <c r="AA59" s="41"/>
      <c r="AB59" s="52"/>
      <c r="AC59" s="49"/>
      <c r="AD59" s="41"/>
      <c r="AE59" s="41"/>
      <c r="AF59" s="41"/>
      <c r="AL59" s="18"/>
      <c r="AM59" s="49"/>
      <c r="AN59" s="41"/>
      <c r="AO59" s="41"/>
      <c r="AP59" s="41"/>
      <c r="AQ59" s="50"/>
      <c r="AR59" s="49"/>
      <c r="AS59" s="41"/>
      <c r="AT59" s="41"/>
      <c r="AU59" s="41"/>
      <c r="AV59" s="50"/>
      <c r="AW59" s="49"/>
      <c r="AX59" s="41"/>
      <c r="AY59" s="41"/>
      <c r="AZ59" s="41"/>
    </row>
    <row r="60" spans="1:52" ht="14.25" customHeight="1" x14ac:dyDescent="0.25">
      <c r="A60" s="38" t="s">
        <v>3</v>
      </c>
      <c r="B60" s="38">
        <v>53</v>
      </c>
      <c r="C60" s="45">
        <v>120</v>
      </c>
      <c r="D60" s="33">
        <v>53</v>
      </c>
      <c r="E60" s="223">
        <v>0.36399999999999999</v>
      </c>
      <c r="F60" s="46">
        <f t="shared" si="1"/>
        <v>0.38400000000000001</v>
      </c>
      <c r="G60" s="46">
        <f t="shared" si="2"/>
        <v>0.34399999999999997</v>
      </c>
      <c r="H60" s="46">
        <f t="shared" si="3"/>
        <v>0.40399999999999997</v>
      </c>
      <c r="I60" s="46">
        <f t="shared" si="4"/>
        <v>0.32400000000000001</v>
      </c>
      <c r="J60" s="46">
        <f t="shared" si="5"/>
        <v>0.42399999999999999</v>
      </c>
      <c r="K60" s="46">
        <f t="shared" si="6"/>
        <v>0.30399999999999999</v>
      </c>
      <c r="L60" s="222"/>
      <c r="M60" s="46">
        <f t="shared" si="7"/>
        <v>0</v>
      </c>
      <c r="N60" s="38">
        <f t="shared" si="12"/>
        <v>0</v>
      </c>
      <c r="O60" s="38">
        <f t="shared" si="8"/>
        <v>0</v>
      </c>
      <c r="P60" s="38">
        <f t="shared" si="0"/>
        <v>0</v>
      </c>
      <c r="Q60" s="47">
        <f t="shared" si="9"/>
        <v>0</v>
      </c>
      <c r="R60" s="41"/>
      <c r="S60" s="49"/>
      <c r="T60" s="41"/>
      <c r="U60" s="41"/>
      <c r="V60" s="41"/>
      <c r="W60" s="44"/>
      <c r="X60" s="49"/>
      <c r="Y60" s="41"/>
      <c r="Z60" s="41"/>
      <c r="AA60" s="41"/>
      <c r="AB60" s="43"/>
      <c r="AC60" s="49"/>
      <c r="AD60" s="41"/>
      <c r="AE60" s="41"/>
      <c r="AF60" s="41"/>
      <c r="AL60" s="18"/>
      <c r="AM60" s="49"/>
      <c r="AN60" s="41"/>
      <c r="AO60" s="41"/>
      <c r="AP60" s="41"/>
      <c r="AQ60" s="50"/>
      <c r="AR60" s="49"/>
      <c r="AS60" s="41"/>
      <c r="AT60" s="41"/>
      <c r="AU60" s="41"/>
      <c r="AV60" s="50"/>
      <c r="AW60" s="49"/>
      <c r="AX60" s="41"/>
      <c r="AY60" s="41"/>
      <c r="AZ60" s="41"/>
    </row>
    <row r="61" spans="1:52" ht="14.25" customHeight="1" x14ac:dyDescent="0.25">
      <c r="A61" s="38" t="s">
        <v>3</v>
      </c>
      <c r="B61" s="38">
        <v>54</v>
      </c>
      <c r="C61" s="45">
        <v>120</v>
      </c>
      <c r="D61" s="33">
        <v>54</v>
      </c>
      <c r="E61" s="223">
        <v>0.36799999999999999</v>
      </c>
      <c r="F61" s="46">
        <f t="shared" si="1"/>
        <v>0.38800000000000001</v>
      </c>
      <c r="G61" s="46">
        <f t="shared" si="2"/>
        <v>0.34799999999999998</v>
      </c>
      <c r="H61" s="46">
        <f t="shared" si="3"/>
        <v>0.40799999999999997</v>
      </c>
      <c r="I61" s="46">
        <f t="shared" si="4"/>
        <v>0.32800000000000001</v>
      </c>
      <c r="J61" s="46">
        <f t="shared" si="5"/>
        <v>0.42799999999999999</v>
      </c>
      <c r="K61" s="46">
        <f t="shared" si="6"/>
        <v>0.308</v>
      </c>
      <c r="L61" s="222"/>
      <c r="M61" s="46">
        <f t="shared" si="7"/>
        <v>0</v>
      </c>
      <c r="N61" s="38">
        <f t="shared" si="12"/>
        <v>0</v>
      </c>
      <c r="O61" s="38">
        <f t="shared" si="8"/>
        <v>0</v>
      </c>
      <c r="P61" s="38">
        <f t="shared" si="0"/>
        <v>0</v>
      </c>
      <c r="Q61" s="47">
        <f t="shared" si="9"/>
        <v>0</v>
      </c>
      <c r="R61" s="41"/>
      <c r="S61" s="49"/>
      <c r="T61" s="41"/>
      <c r="U61" s="41"/>
      <c r="V61" s="41"/>
      <c r="W61" s="44"/>
      <c r="X61" s="49"/>
      <c r="Y61" s="41"/>
      <c r="Z61" s="41"/>
      <c r="AA61" s="41"/>
      <c r="AB61" s="52"/>
      <c r="AC61" s="49"/>
      <c r="AD61" s="41"/>
      <c r="AE61" s="41"/>
      <c r="AF61" s="41"/>
      <c r="AL61" s="18"/>
      <c r="AM61" s="49"/>
      <c r="AN61" s="41"/>
      <c r="AO61" s="41"/>
      <c r="AP61" s="41"/>
      <c r="AQ61" s="50"/>
      <c r="AR61" s="49"/>
      <c r="AS61" s="41"/>
      <c r="AT61" s="41"/>
      <c r="AU61" s="41"/>
      <c r="AV61" s="50"/>
      <c r="AW61" s="49"/>
      <c r="AX61" s="41"/>
      <c r="AY61" s="41"/>
      <c r="AZ61" s="41"/>
    </row>
    <row r="62" spans="1:52" ht="14.25" customHeight="1" x14ac:dyDescent="0.25">
      <c r="A62" s="38" t="s">
        <v>3</v>
      </c>
      <c r="B62" s="38">
        <v>55</v>
      </c>
      <c r="C62" s="45">
        <v>120</v>
      </c>
      <c r="D62" s="33">
        <v>55</v>
      </c>
      <c r="E62" s="223">
        <v>0.36699999999999999</v>
      </c>
      <c r="F62" s="46">
        <f t="shared" si="1"/>
        <v>0.38700000000000001</v>
      </c>
      <c r="G62" s="46">
        <f t="shared" si="2"/>
        <v>0.34699999999999998</v>
      </c>
      <c r="H62" s="46">
        <f t="shared" si="3"/>
        <v>0.40699999999999997</v>
      </c>
      <c r="I62" s="46">
        <f t="shared" si="4"/>
        <v>0.32700000000000001</v>
      </c>
      <c r="J62" s="46">
        <f t="shared" si="5"/>
        <v>0.42699999999999999</v>
      </c>
      <c r="K62" s="46">
        <f t="shared" si="6"/>
        <v>0.307</v>
      </c>
      <c r="L62" s="222"/>
      <c r="M62" s="46">
        <f t="shared" si="7"/>
        <v>0</v>
      </c>
      <c r="N62" s="38">
        <f t="shared" si="12"/>
        <v>0</v>
      </c>
      <c r="O62" s="38">
        <f t="shared" si="8"/>
        <v>0</v>
      </c>
      <c r="P62" s="38">
        <f t="shared" si="0"/>
        <v>0</v>
      </c>
      <c r="Q62" s="47">
        <f t="shared" si="9"/>
        <v>0</v>
      </c>
      <c r="R62" s="41"/>
      <c r="S62" s="49"/>
      <c r="T62" s="41"/>
      <c r="U62" s="41"/>
      <c r="V62" s="41"/>
      <c r="W62" s="44"/>
      <c r="X62" s="49"/>
      <c r="Y62" s="41"/>
      <c r="Z62" s="41"/>
      <c r="AA62" s="41"/>
      <c r="AB62" s="52"/>
      <c r="AC62" s="49"/>
      <c r="AD62" s="41"/>
      <c r="AE62" s="41"/>
      <c r="AF62" s="41"/>
      <c r="AL62" s="18"/>
      <c r="AM62" s="49"/>
      <c r="AN62" s="41"/>
      <c r="AO62" s="41"/>
      <c r="AP62" s="41"/>
      <c r="AQ62" s="50"/>
      <c r="AR62" s="49"/>
      <c r="AS62" s="41"/>
      <c r="AT62" s="41"/>
      <c r="AU62" s="41"/>
      <c r="AV62" s="50"/>
      <c r="AW62" s="49"/>
      <c r="AX62" s="41"/>
      <c r="AY62" s="41"/>
      <c r="AZ62" s="41"/>
    </row>
    <row r="63" spans="1:52" ht="14.25" customHeight="1" x14ac:dyDescent="0.25">
      <c r="A63" s="38" t="s">
        <v>3</v>
      </c>
      <c r="B63" s="38">
        <v>56</v>
      </c>
      <c r="C63" s="45">
        <v>120</v>
      </c>
      <c r="D63" s="33">
        <v>56</v>
      </c>
      <c r="E63" s="223">
        <v>0.37</v>
      </c>
      <c r="F63" s="46">
        <f t="shared" ref="F63:F93" si="13">E63+0.02</f>
        <v>0.39</v>
      </c>
      <c r="G63" s="46">
        <f t="shared" ref="G63:G93" si="14">E63-0.02</f>
        <v>0.35</v>
      </c>
      <c r="H63" s="46">
        <f t="shared" ref="H63:H93" si="15">E63+0.04</f>
        <v>0.41</v>
      </c>
      <c r="I63" s="46">
        <f t="shared" ref="I63:I93" si="16">E63-0.04</f>
        <v>0.33</v>
      </c>
      <c r="J63" s="46">
        <f t="shared" ref="J63:J93" si="17">E63+0.06</f>
        <v>0.43</v>
      </c>
      <c r="K63" s="46">
        <f t="shared" ref="K63:K93" si="18">E63-0.06</f>
        <v>0.31</v>
      </c>
      <c r="L63" s="222"/>
      <c r="M63" s="46">
        <f t="shared" si="7"/>
        <v>0</v>
      </c>
      <c r="N63" s="38">
        <f t="shared" si="12"/>
        <v>0</v>
      </c>
      <c r="O63" s="38">
        <f t="shared" si="8"/>
        <v>0</v>
      </c>
      <c r="P63" s="38">
        <f t="shared" si="0"/>
        <v>0</v>
      </c>
      <c r="Q63" s="47">
        <f t="shared" si="9"/>
        <v>0</v>
      </c>
      <c r="R63" s="41"/>
      <c r="S63" s="49"/>
      <c r="T63" s="41"/>
      <c r="U63" s="41"/>
      <c r="V63" s="41"/>
      <c r="W63" s="44"/>
      <c r="X63" s="49"/>
      <c r="Y63" s="41"/>
      <c r="Z63" s="41"/>
      <c r="AA63" s="41"/>
      <c r="AB63" s="52"/>
      <c r="AC63" s="49"/>
      <c r="AD63" s="41"/>
      <c r="AE63" s="41"/>
      <c r="AF63" s="41"/>
      <c r="AL63" s="18"/>
      <c r="AM63" s="49"/>
      <c r="AN63" s="41"/>
      <c r="AO63" s="41"/>
      <c r="AP63" s="41"/>
      <c r="AQ63" s="50"/>
      <c r="AR63" s="49"/>
      <c r="AS63" s="41"/>
      <c r="AT63" s="41"/>
      <c r="AU63" s="41"/>
      <c r="AV63" s="50"/>
      <c r="AW63" s="49"/>
      <c r="AX63" s="41"/>
      <c r="AY63" s="41"/>
      <c r="AZ63" s="41"/>
    </row>
    <row r="64" spans="1:52" ht="14.25" customHeight="1" x14ac:dyDescent="0.25">
      <c r="A64" s="38" t="s">
        <v>3</v>
      </c>
      <c r="B64" s="38">
        <v>57</v>
      </c>
      <c r="C64" s="45">
        <v>50</v>
      </c>
      <c r="D64" s="33">
        <v>57</v>
      </c>
      <c r="E64" s="223">
        <v>0.41699999999999998</v>
      </c>
      <c r="F64" s="46">
        <f t="shared" si="13"/>
        <v>0.437</v>
      </c>
      <c r="G64" s="46">
        <f t="shared" si="14"/>
        <v>0.39699999999999996</v>
      </c>
      <c r="H64" s="46">
        <f t="shared" si="15"/>
        <v>0.45699999999999996</v>
      </c>
      <c r="I64" s="46">
        <f t="shared" si="16"/>
        <v>0.377</v>
      </c>
      <c r="J64" s="46">
        <f t="shared" si="17"/>
        <v>0.47699999999999998</v>
      </c>
      <c r="K64" s="46">
        <f t="shared" si="18"/>
        <v>0.35699999999999998</v>
      </c>
      <c r="L64" s="222"/>
      <c r="M64" s="46">
        <f t="shared" si="7"/>
        <v>0</v>
      </c>
      <c r="N64" s="38">
        <f t="shared" si="12"/>
        <v>0</v>
      </c>
      <c r="O64" s="38">
        <f t="shared" si="8"/>
        <v>0</v>
      </c>
      <c r="P64" s="38">
        <f t="shared" si="0"/>
        <v>0</v>
      </c>
      <c r="Q64" s="47">
        <f t="shared" si="9"/>
        <v>0</v>
      </c>
      <c r="R64" s="41"/>
      <c r="S64" s="49"/>
      <c r="T64" s="41"/>
      <c r="U64" s="41"/>
      <c r="V64" s="41"/>
      <c r="W64" s="44"/>
      <c r="X64" s="49"/>
      <c r="Y64" s="41"/>
      <c r="Z64" s="41"/>
      <c r="AA64" s="41"/>
      <c r="AB64" s="52"/>
      <c r="AC64" s="49"/>
      <c r="AD64" s="41"/>
      <c r="AE64" s="41"/>
      <c r="AF64" s="41"/>
      <c r="AL64" s="18"/>
      <c r="AM64" s="49"/>
      <c r="AN64" s="41"/>
      <c r="AO64" s="41"/>
      <c r="AP64" s="41"/>
      <c r="AQ64" s="50"/>
      <c r="AR64" s="49"/>
      <c r="AS64" s="41"/>
      <c r="AT64" s="41"/>
      <c r="AU64" s="41"/>
      <c r="AV64" s="50"/>
      <c r="AW64" s="49"/>
      <c r="AX64" s="41"/>
      <c r="AY64" s="41"/>
      <c r="AZ64" s="41"/>
    </row>
    <row r="65" spans="1:52" ht="14.25" customHeight="1" x14ac:dyDescent="0.25">
      <c r="A65" s="38" t="s">
        <v>3</v>
      </c>
      <c r="B65" s="38">
        <v>58</v>
      </c>
      <c r="C65" s="45">
        <v>50</v>
      </c>
      <c r="D65" s="33">
        <v>58</v>
      </c>
      <c r="E65" s="223">
        <v>0.41599999999999998</v>
      </c>
      <c r="F65" s="46">
        <f t="shared" si="13"/>
        <v>0.436</v>
      </c>
      <c r="G65" s="46">
        <f t="shared" si="14"/>
        <v>0.39599999999999996</v>
      </c>
      <c r="H65" s="46">
        <f t="shared" si="15"/>
        <v>0.45599999999999996</v>
      </c>
      <c r="I65" s="46">
        <f t="shared" si="16"/>
        <v>0.376</v>
      </c>
      <c r="J65" s="46">
        <f t="shared" si="17"/>
        <v>0.47599999999999998</v>
      </c>
      <c r="K65" s="46">
        <f t="shared" si="18"/>
        <v>0.35599999999999998</v>
      </c>
      <c r="L65" s="222"/>
      <c r="M65" s="46">
        <f t="shared" si="7"/>
        <v>0</v>
      </c>
      <c r="N65" s="38">
        <f t="shared" si="12"/>
        <v>0</v>
      </c>
      <c r="O65" s="38">
        <f t="shared" si="8"/>
        <v>0</v>
      </c>
      <c r="P65" s="38">
        <f t="shared" si="0"/>
        <v>0</v>
      </c>
      <c r="Q65" s="47">
        <f t="shared" si="9"/>
        <v>0</v>
      </c>
      <c r="R65" s="41"/>
      <c r="S65" s="49"/>
      <c r="T65" s="41"/>
      <c r="U65" s="41"/>
      <c r="V65" s="41"/>
      <c r="W65" s="44"/>
      <c r="X65" s="49"/>
      <c r="Y65" s="41"/>
      <c r="Z65" s="41"/>
      <c r="AA65" s="41"/>
      <c r="AB65" s="43"/>
      <c r="AC65" s="49"/>
      <c r="AD65" s="41"/>
      <c r="AE65" s="41"/>
      <c r="AF65" s="41"/>
      <c r="AL65" s="18"/>
      <c r="AM65" s="49"/>
      <c r="AN65" s="41"/>
      <c r="AO65" s="41"/>
      <c r="AP65" s="41"/>
      <c r="AQ65" s="50"/>
      <c r="AR65" s="49"/>
      <c r="AS65" s="41"/>
      <c r="AT65" s="41"/>
      <c r="AU65" s="41"/>
      <c r="AV65" s="50"/>
      <c r="AW65" s="49"/>
      <c r="AX65" s="41"/>
      <c r="AY65" s="41"/>
      <c r="AZ65" s="41"/>
    </row>
    <row r="66" spans="1:52" ht="13.2" x14ac:dyDescent="0.25">
      <c r="A66" s="38" t="s">
        <v>3</v>
      </c>
      <c r="B66" s="38">
        <v>59</v>
      </c>
      <c r="C66" s="45">
        <v>50</v>
      </c>
      <c r="D66" s="33">
        <v>59</v>
      </c>
      <c r="E66" s="223">
        <v>0.41699999999999998</v>
      </c>
      <c r="F66" s="46">
        <f t="shared" si="13"/>
        <v>0.437</v>
      </c>
      <c r="G66" s="46">
        <f t="shared" si="14"/>
        <v>0.39699999999999996</v>
      </c>
      <c r="H66" s="46">
        <f t="shared" si="15"/>
        <v>0.45699999999999996</v>
      </c>
      <c r="I66" s="46">
        <f t="shared" si="16"/>
        <v>0.377</v>
      </c>
      <c r="J66" s="46">
        <f t="shared" si="17"/>
        <v>0.47699999999999998</v>
      </c>
      <c r="K66" s="46">
        <f t="shared" si="18"/>
        <v>0.35699999999999998</v>
      </c>
      <c r="L66" s="222"/>
      <c r="M66" s="46">
        <f t="shared" si="7"/>
        <v>0</v>
      </c>
      <c r="N66" s="38">
        <f t="shared" si="12"/>
        <v>0</v>
      </c>
      <c r="O66" s="38">
        <f t="shared" si="8"/>
        <v>0</v>
      </c>
      <c r="P66" s="38">
        <f t="shared" si="0"/>
        <v>0</v>
      </c>
      <c r="Q66" s="47">
        <f t="shared" si="9"/>
        <v>0</v>
      </c>
      <c r="R66" s="41"/>
      <c r="S66" s="49"/>
      <c r="T66" s="41"/>
      <c r="U66" s="41"/>
      <c r="V66" s="41"/>
      <c r="W66" s="44"/>
      <c r="X66" s="49"/>
      <c r="Y66" s="41"/>
      <c r="Z66" s="41"/>
      <c r="AA66" s="41"/>
      <c r="AB66" s="52"/>
      <c r="AC66" s="49"/>
      <c r="AD66" s="41"/>
      <c r="AE66" s="41"/>
      <c r="AF66" s="41"/>
      <c r="AL66" s="18"/>
      <c r="AM66" s="49"/>
      <c r="AN66" s="41"/>
      <c r="AO66" s="41"/>
      <c r="AP66" s="41"/>
      <c r="AQ66" s="50"/>
      <c r="AR66" s="49"/>
      <c r="AS66" s="41"/>
      <c r="AT66" s="41"/>
      <c r="AU66" s="41"/>
      <c r="AV66" s="50"/>
      <c r="AW66" s="49"/>
      <c r="AX66" s="41"/>
      <c r="AY66" s="41"/>
      <c r="AZ66" s="41"/>
    </row>
    <row r="67" spans="1:52" ht="14.25" customHeight="1" x14ac:dyDescent="0.25">
      <c r="A67" s="38" t="s">
        <v>3</v>
      </c>
      <c r="B67" s="38">
        <v>60</v>
      </c>
      <c r="C67" s="45">
        <v>50</v>
      </c>
      <c r="D67" s="33">
        <v>60</v>
      </c>
      <c r="E67" s="223">
        <v>0.41499999999999998</v>
      </c>
      <c r="F67" s="46">
        <f t="shared" si="13"/>
        <v>0.435</v>
      </c>
      <c r="G67" s="46">
        <f t="shared" si="14"/>
        <v>0.39499999999999996</v>
      </c>
      <c r="H67" s="46">
        <f t="shared" si="15"/>
        <v>0.45499999999999996</v>
      </c>
      <c r="I67" s="46">
        <f t="shared" si="16"/>
        <v>0.375</v>
      </c>
      <c r="J67" s="46">
        <f t="shared" si="17"/>
        <v>0.47499999999999998</v>
      </c>
      <c r="K67" s="46">
        <f t="shared" si="18"/>
        <v>0.35499999999999998</v>
      </c>
      <c r="L67" s="222"/>
      <c r="M67" s="46">
        <f t="shared" si="7"/>
        <v>0</v>
      </c>
      <c r="N67" s="38">
        <f t="shared" si="12"/>
        <v>0</v>
      </c>
      <c r="O67" s="38">
        <f t="shared" si="8"/>
        <v>0</v>
      </c>
      <c r="P67" s="38">
        <f t="shared" si="0"/>
        <v>0</v>
      </c>
      <c r="Q67" s="47">
        <f t="shared" si="9"/>
        <v>0</v>
      </c>
      <c r="R67" s="41"/>
      <c r="S67" s="49"/>
      <c r="T67" s="41"/>
      <c r="U67" s="41"/>
      <c r="V67" s="41"/>
      <c r="W67" s="44"/>
      <c r="X67" s="49"/>
      <c r="Y67" s="41"/>
      <c r="Z67" s="41"/>
      <c r="AA67" s="41"/>
      <c r="AB67" s="52"/>
      <c r="AC67" s="49"/>
      <c r="AD67" s="41"/>
      <c r="AE67" s="41"/>
      <c r="AF67" s="41"/>
      <c r="AL67" s="18"/>
      <c r="AM67" s="49"/>
      <c r="AN67" s="41"/>
      <c r="AO67" s="41"/>
      <c r="AP67" s="41"/>
      <c r="AQ67" s="50"/>
      <c r="AR67" s="49"/>
      <c r="AS67" s="41"/>
      <c r="AT67" s="41"/>
      <c r="AU67" s="41"/>
      <c r="AV67" s="50"/>
      <c r="AW67" s="49"/>
      <c r="AX67" s="41"/>
      <c r="AY67" s="41"/>
      <c r="AZ67" s="41"/>
    </row>
    <row r="68" spans="1:52" ht="14.25" customHeight="1" x14ac:dyDescent="0.25">
      <c r="A68" s="38" t="s">
        <v>3</v>
      </c>
      <c r="B68" s="38">
        <v>61</v>
      </c>
      <c r="C68" s="45">
        <v>50</v>
      </c>
      <c r="D68" s="33">
        <v>61</v>
      </c>
      <c r="E68" s="223">
        <v>0.41399999999999998</v>
      </c>
      <c r="F68" s="46">
        <f t="shared" si="13"/>
        <v>0.434</v>
      </c>
      <c r="G68" s="46">
        <f t="shared" si="14"/>
        <v>0.39399999999999996</v>
      </c>
      <c r="H68" s="46">
        <f t="shared" si="15"/>
        <v>0.45399999999999996</v>
      </c>
      <c r="I68" s="46">
        <f t="shared" si="16"/>
        <v>0.374</v>
      </c>
      <c r="J68" s="46">
        <f t="shared" si="17"/>
        <v>0.47399999999999998</v>
      </c>
      <c r="K68" s="46">
        <f t="shared" si="18"/>
        <v>0.35399999999999998</v>
      </c>
      <c r="L68" s="222"/>
      <c r="M68" s="46">
        <f t="shared" si="7"/>
        <v>0</v>
      </c>
      <c r="N68" s="38">
        <f t="shared" si="12"/>
        <v>0</v>
      </c>
      <c r="O68" s="38">
        <f t="shared" si="8"/>
        <v>0</v>
      </c>
      <c r="P68" s="38">
        <f t="shared" si="0"/>
        <v>0</v>
      </c>
      <c r="Q68" s="47">
        <f t="shared" si="9"/>
        <v>0</v>
      </c>
      <c r="R68" s="41"/>
      <c r="S68" s="49"/>
      <c r="T68" s="41"/>
      <c r="U68" s="41"/>
      <c r="V68" s="41"/>
      <c r="W68" s="44"/>
      <c r="X68" s="49"/>
      <c r="Y68" s="41"/>
      <c r="Z68" s="41"/>
      <c r="AA68" s="41"/>
      <c r="AB68" s="52"/>
      <c r="AC68" s="49"/>
      <c r="AD68" s="41"/>
      <c r="AE68" s="41"/>
      <c r="AF68" s="41"/>
      <c r="AL68" s="18"/>
      <c r="AM68" s="49"/>
      <c r="AN68" s="41"/>
      <c r="AO68" s="41"/>
      <c r="AP68" s="41"/>
      <c r="AQ68" s="50"/>
      <c r="AR68" s="49"/>
      <c r="AS68" s="41"/>
      <c r="AT68" s="41"/>
      <c r="AU68" s="41"/>
      <c r="AV68" s="50"/>
      <c r="AW68" s="49"/>
      <c r="AX68" s="41"/>
      <c r="AY68" s="41"/>
      <c r="AZ68" s="41"/>
    </row>
    <row r="69" spans="1:52" ht="14.25" customHeight="1" x14ac:dyDescent="0.25">
      <c r="A69" s="38" t="s">
        <v>3</v>
      </c>
      <c r="B69" s="38">
        <v>62</v>
      </c>
      <c r="C69" s="45">
        <v>120</v>
      </c>
      <c r="D69" s="33">
        <v>62</v>
      </c>
      <c r="E69" s="223">
        <v>0.377</v>
      </c>
      <c r="F69" s="46">
        <f t="shared" si="13"/>
        <v>0.39700000000000002</v>
      </c>
      <c r="G69" s="46">
        <f t="shared" si="14"/>
        <v>0.35699999999999998</v>
      </c>
      <c r="H69" s="46">
        <f t="shared" si="15"/>
        <v>0.41699999999999998</v>
      </c>
      <c r="I69" s="46">
        <f t="shared" si="16"/>
        <v>0.33700000000000002</v>
      </c>
      <c r="J69" s="46">
        <f t="shared" si="17"/>
        <v>0.437</v>
      </c>
      <c r="K69" s="46">
        <f t="shared" si="18"/>
        <v>0.317</v>
      </c>
      <c r="L69" s="222"/>
      <c r="M69" s="46">
        <f t="shared" si="7"/>
        <v>0</v>
      </c>
      <c r="N69" s="38">
        <f t="shared" si="12"/>
        <v>0</v>
      </c>
      <c r="O69" s="38">
        <f t="shared" si="8"/>
        <v>0</v>
      </c>
      <c r="P69" s="38">
        <f t="shared" si="0"/>
        <v>0</v>
      </c>
      <c r="Q69" s="47">
        <f t="shared" si="9"/>
        <v>0</v>
      </c>
      <c r="R69" s="41"/>
      <c r="S69" s="49"/>
      <c r="T69" s="41"/>
      <c r="U69" s="41"/>
      <c r="V69" s="41"/>
      <c r="W69" s="44"/>
      <c r="X69" s="49"/>
      <c r="Y69" s="41"/>
      <c r="Z69" s="41"/>
      <c r="AA69" s="41"/>
      <c r="AB69" s="52"/>
      <c r="AC69" s="49"/>
      <c r="AD69" s="41"/>
      <c r="AE69" s="41"/>
      <c r="AF69" s="41"/>
      <c r="AL69" s="18"/>
      <c r="AM69" s="49"/>
      <c r="AN69" s="41"/>
      <c r="AO69" s="41"/>
      <c r="AP69" s="41"/>
      <c r="AQ69" s="50"/>
      <c r="AR69" s="49"/>
      <c r="AS69" s="41"/>
      <c r="AT69" s="41"/>
      <c r="AU69" s="41"/>
      <c r="AV69" s="50"/>
      <c r="AW69" s="49"/>
      <c r="AX69" s="41"/>
      <c r="AY69" s="41"/>
      <c r="AZ69" s="41"/>
    </row>
    <row r="70" spans="1:52" ht="14.25" customHeight="1" x14ac:dyDescent="0.25">
      <c r="A70" s="38" t="s">
        <v>3</v>
      </c>
      <c r="B70" s="38">
        <v>63</v>
      </c>
      <c r="C70" s="45">
        <v>120</v>
      </c>
      <c r="D70" s="33">
        <v>63</v>
      </c>
      <c r="E70" s="223">
        <v>0.378</v>
      </c>
      <c r="F70" s="46">
        <f t="shared" si="13"/>
        <v>0.39800000000000002</v>
      </c>
      <c r="G70" s="46">
        <f t="shared" si="14"/>
        <v>0.35799999999999998</v>
      </c>
      <c r="H70" s="46">
        <f t="shared" si="15"/>
        <v>0.41799999999999998</v>
      </c>
      <c r="I70" s="46">
        <f t="shared" si="16"/>
        <v>0.33800000000000002</v>
      </c>
      <c r="J70" s="46">
        <f t="shared" si="17"/>
        <v>0.438</v>
      </c>
      <c r="K70" s="46">
        <f t="shared" si="18"/>
        <v>0.318</v>
      </c>
      <c r="L70" s="222"/>
      <c r="M70" s="46">
        <f t="shared" si="7"/>
        <v>0</v>
      </c>
      <c r="N70" s="38">
        <f t="shared" si="12"/>
        <v>0</v>
      </c>
      <c r="O70" s="38">
        <f t="shared" si="8"/>
        <v>0</v>
      </c>
      <c r="P70" s="38">
        <f t="shared" si="0"/>
        <v>0</v>
      </c>
      <c r="Q70" s="47">
        <f t="shared" si="9"/>
        <v>0</v>
      </c>
      <c r="R70" s="41"/>
      <c r="S70" s="49"/>
      <c r="T70" s="41"/>
      <c r="U70" s="41"/>
      <c r="V70" s="41"/>
      <c r="W70" s="44"/>
      <c r="X70" s="49"/>
      <c r="Y70" s="41"/>
      <c r="Z70" s="41"/>
      <c r="AA70" s="41"/>
      <c r="AB70" s="43"/>
      <c r="AC70" s="49"/>
      <c r="AD70" s="41"/>
      <c r="AE70" s="41"/>
      <c r="AF70" s="41"/>
      <c r="AL70" s="18"/>
      <c r="AM70" s="49"/>
      <c r="AN70" s="41"/>
      <c r="AO70" s="41"/>
      <c r="AP70" s="41"/>
      <c r="AQ70" s="50"/>
      <c r="AR70" s="49"/>
      <c r="AS70" s="41"/>
      <c r="AT70" s="41"/>
      <c r="AU70" s="41"/>
      <c r="AV70" s="50"/>
      <c r="AW70" s="49"/>
      <c r="AX70" s="41"/>
      <c r="AY70" s="41"/>
      <c r="AZ70" s="41"/>
    </row>
    <row r="71" spans="1:52" ht="13.2" x14ac:dyDescent="0.25">
      <c r="A71" s="38" t="s">
        <v>3</v>
      </c>
      <c r="B71" s="38">
        <v>64</v>
      </c>
      <c r="C71" s="45">
        <v>120</v>
      </c>
      <c r="D71" s="33">
        <v>64</v>
      </c>
      <c r="E71" s="223">
        <v>0.38</v>
      </c>
      <c r="F71" s="46">
        <f t="shared" si="13"/>
        <v>0.4</v>
      </c>
      <c r="G71" s="46">
        <f t="shared" si="14"/>
        <v>0.36</v>
      </c>
      <c r="H71" s="46">
        <f t="shared" si="15"/>
        <v>0.42</v>
      </c>
      <c r="I71" s="46">
        <f t="shared" si="16"/>
        <v>0.34</v>
      </c>
      <c r="J71" s="46">
        <f t="shared" si="17"/>
        <v>0.44</v>
      </c>
      <c r="K71" s="46">
        <f t="shared" si="18"/>
        <v>0.32</v>
      </c>
      <c r="L71" s="222"/>
      <c r="M71" s="46">
        <f t="shared" si="7"/>
        <v>0</v>
      </c>
      <c r="N71" s="38">
        <f t="shared" si="12"/>
        <v>0</v>
      </c>
      <c r="O71" s="38">
        <f t="shared" si="8"/>
        <v>0</v>
      </c>
      <c r="P71" s="38">
        <f t="shared" si="0"/>
        <v>0</v>
      </c>
      <c r="Q71" s="47">
        <f t="shared" si="9"/>
        <v>0</v>
      </c>
      <c r="R71" s="41"/>
      <c r="S71" s="49"/>
      <c r="T71" s="41"/>
      <c r="U71" s="41"/>
      <c r="V71" s="41"/>
      <c r="W71" s="44"/>
      <c r="X71" s="49"/>
      <c r="Y71" s="41"/>
      <c r="Z71" s="41"/>
      <c r="AA71" s="41"/>
      <c r="AB71" s="52"/>
      <c r="AC71" s="49"/>
      <c r="AD71" s="41"/>
      <c r="AE71" s="41"/>
      <c r="AF71" s="41"/>
      <c r="AL71" s="18"/>
      <c r="AM71" s="49"/>
      <c r="AN71" s="41"/>
      <c r="AO71" s="41"/>
      <c r="AP71" s="41"/>
      <c r="AQ71" s="50"/>
      <c r="AR71" s="49"/>
      <c r="AS71" s="41"/>
      <c r="AT71" s="41"/>
      <c r="AU71" s="41"/>
      <c r="AV71" s="50"/>
      <c r="AW71" s="49"/>
      <c r="AX71" s="41"/>
      <c r="AY71" s="41"/>
      <c r="AZ71" s="41"/>
    </row>
    <row r="72" spans="1:52" ht="14.25" customHeight="1" x14ac:dyDescent="0.25">
      <c r="A72" s="38" t="s">
        <v>3</v>
      </c>
      <c r="B72" s="38">
        <v>65</v>
      </c>
      <c r="C72" s="45">
        <v>120</v>
      </c>
      <c r="D72" s="33">
        <v>65</v>
      </c>
      <c r="E72" s="223">
        <v>0.39</v>
      </c>
      <c r="F72" s="46">
        <f t="shared" si="13"/>
        <v>0.41000000000000003</v>
      </c>
      <c r="G72" s="46">
        <f t="shared" si="14"/>
        <v>0.37</v>
      </c>
      <c r="H72" s="46">
        <f t="shared" si="15"/>
        <v>0.43</v>
      </c>
      <c r="I72" s="46">
        <f t="shared" si="16"/>
        <v>0.35000000000000003</v>
      </c>
      <c r="J72" s="46">
        <f t="shared" si="17"/>
        <v>0.45</v>
      </c>
      <c r="K72" s="46">
        <f t="shared" si="18"/>
        <v>0.33</v>
      </c>
      <c r="L72" s="222"/>
      <c r="M72" s="46">
        <f t="shared" ref="M72:M92" si="19">IF(L72=0,0,L72-E72)</f>
        <v>0</v>
      </c>
      <c r="N72" s="38">
        <f t="shared" si="12"/>
        <v>0</v>
      </c>
      <c r="O72" s="38">
        <f t="shared" si="8"/>
        <v>0</v>
      </c>
      <c r="P72" s="38">
        <f t="shared" ref="P72:P73" si="20">IF( $C72&gt;50, IF(ABS($M72)&gt;0.03,1,0), IF(ABS(M72)&gt;0.06,1,0))</f>
        <v>0</v>
      </c>
      <c r="Q72" s="47">
        <f t="shared" si="9"/>
        <v>0</v>
      </c>
      <c r="R72" s="41"/>
      <c r="S72" s="49"/>
      <c r="T72" s="41"/>
      <c r="U72" s="41"/>
      <c r="V72" s="41"/>
      <c r="W72" s="44"/>
      <c r="X72" s="49"/>
      <c r="Y72" s="41"/>
      <c r="Z72" s="41"/>
      <c r="AA72" s="41"/>
      <c r="AB72" s="52"/>
      <c r="AC72" s="49"/>
      <c r="AD72" s="41"/>
      <c r="AE72" s="41"/>
      <c r="AF72" s="41"/>
      <c r="AL72" s="18"/>
      <c r="AM72" s="49"/>
      <c r="AN72" s="41"/>
      <c r="AO72" s="41"/>
      <c r="AP72" s="41"/>
      <c r="AQ72" s="50"/>
      <c r="AR72" s="49"/>
      <c r="AS72" s="41"/>
      <c r="AT72" s="41"/>
      <c r="AU72" s="41"/>
      <c r="AV72" s="50"/>
      <c r="AW72" s="49"/>
      <c r="AX72" s="41"/>
      <c r="AY72" s="41"/>
      <c r="AZ72" s="41"/>
    </row>
    <row r="73" spans="1:52" ht="14.25" customHeight="1" x14ac:dyDescent="0.25">
      <c r="A73" s="38" t="s">
        <v>3</v>
      </c>
      <c r="B73" s="38">
        <v>66</v>
      </c>
      <c r="C73" s="45">
        <v>120</v>
      </c>
      <c r="D73" s="33">
        <v>66</v>
      </c>
      <c r="E73" s="223">
        <v>0.39300000000000002</v>
      </c>
      <c r="F73" s="46">
        <f t="shared" si="13"/>
        <v>0.41300000000000003</v>
      </c>
      <c r="G73" s="46">
        <f t="shared" si="14"/>
        <v>0.373</v>
      </c>
      <c r="H73" s="46">
        <f t="shared" si="15"/>
        <v>0.433</v>
      </c>
      <c r="I73" s="46">
        <f t="shared" si="16"/>
        <v>0.35300000000000004</v>
      </c>
      <c r="J73" s="46">
        <f t="shared" si="17"/>
        <v>0.45300000000000001</v>
      </c>
      <c r="K73" s="46">
        <f t="shared" si="18"/>
        <v>0.33300000000000002</v>
      </c>
      <c r="L73" s="222"/>
      <c r="M73" s="46">
        <f t="shared" si="19"/>
        <v>0</v>
      </c>
      <c r="N73" s="38">
        <f t="shared" si="12"/>
        <v>0</v>
      </c>
      <c r="O73" s="38">
        <f t="shared" ref="O73:O93" si="21">IF( $C73&gt;50, IF(ABS($M73)&gt;0.02,1,0), IF(ABS(M73)&gt;0.04,1,0))</f>
        <v>0</v>
      </c>
      <c r="P73" s="38">
        <f t="shared" si="20"/>
        <v>0</v>
      </c>
      <c r="Q73" s="47">
        <f t="shared" ref="Q73:Q136" si="22">IF(ABS(M73)&gt;0.06,1,0)</f>
        <v>0</v>
      </c>
      <c r="R73" s="41"/>
      <c r="S73" s="49"/>
      <c r="T73" s="41"/>
      <c r="U73" s="41"/>
      <c r="V73" s="41"/>
      <c r="W73" s="44"/>
      <c r="X73" s="49"/>
      <c r="Y73" s="41"/>
      <c r="Z73" s="41"/>
      <c r="AA73" s="41"/>
      <c r="AB73" s="52"/>
      <c r="AC73" s="49"/>
      <c r="AD73" s="41"/>
      <c r="AE73" s="41"/>
      <c r="AF73" s="41"/>
      <c r="AL73" s="18"/>
      <c r="AM73" s="49"/>
      <c r="AN73" s="41"/>
      <c r="AO73" s="41"/>
      <c r="AP73" s="41"/>
      <c r="AQ73" s="50"/>
      <c r="AR73" s="49"/>
      <c r="AS73" s="41"/>
      <c r="AT73" s="41"/>
      <c r="AU73" s="41"/>
      <c r="AV73" s="50"/>
      <c r="AW73" s="49"/>
      <c r="AX73" s="41"/>
      <c r="AY73" s="41"/>
      <c r="AZ73" s="41"/>
    </row>
    <row r="74" spans="1:52" ht="13.2" x14ac:dyDescent="0.25">
      <c r="A74" s="38" t="s">
        <v>3</v>
      </c>
      <c r="B74" s="38">
        <v>67</v>
      </c>
      <c r="C74" s="45">
        <v>50</v>
      </c>
      <c r="D74" s="33">
        <v>67</v>
      </c>
      <c r="E74" s="223">
        <v>0.41299999999999998</v>
      </c>
      <c r="F74" s="46">
        <f t="shared" si="13"/>
        <v>0.433</v>
      </c>
      <c r="G74" s="46">
        <f t="shared" si="14"/>
        <v>0.39299999999999996</v>
      </c>
      <c r="H74" s="46">
        <f t="shared" si="15"/>
        <v>0.45299999999999996</v>
      </c>
      <c r="I74" s="46">
        <f t="shared" si="16"/>
        <v>0.373</v>
      </c>
      <c r="J74" s="46">
        <f t="shared" si="17"/>
        <v>0.47299999999999998</v>
      </c>
      <c r="K74" s="46">
        <f t="shared" si="18"/>
        <v>0.35299999999999998</v>
      </c>
      <c r="L74" s="222"/>
      <c r="M74" s="46">
        <f t="shared" si="19"/>
        <v>0</v>
      </c>
      <c r="N74" s="38">
        <f t="shared" si="12"/>
        <v>0</v>
      </c>
      <c r="O74" s="38">
        <f t="shared" si="21"/>
        <v>0</v>
      </c>
      <c r="P74" s="38">
        <f>IF( $C74&gt;50, IF(ABS($M74)&gt;0.03,1,0), IF(ABS(M74)&gt;0.06,1,0))</f>
        <v>0</v>
      </c>
      <c r="Q74" s="47">
        <f t="shared" si="22"/>
        <v>0</v>
      </c>
      <c r="R74" s="41"/>
      <c r="S74" s="49"/>
      <c r="T74" s="41"/>
      <c r="U74" s="41"/>
      <c r="V74" s="41"/>
      <c r="W74" s="44"/>
      <c r="X74" s="49"/>
      <c r="Y74" s="41"/>
      <c r="Z74" s="41"/>
      <c r="AA74" s="41"/>
      <c r="AB74" s="52"/>
      <c r="AC74" s="49"/>
      <c r="AD74" s="41"/>
      <c r="AE74" s="41"/>
      <c r="AF74" s="41"/>
      <c r="AL74" s="18"/>
      <c r="AM74" s="49"/>
      <c r="AN74" s="41"/>
      <c r="AO74" s="41"/>
      <c r="AP74" s="41"/>
      <c r="AQ74" s="50"/>
      <c r="AR74" s="49"/>
      <c r="AS74" s="41"/>
      <c r="AT74" s="41"/>
      <c r="AU74" s="41"/>
      <c r="AV74" s="50"/>
      <c r="AW74" s="49"/>
      <c r="AX74" s="41"/>
      <c r="AY74" s="41"/>
      <c r="AZ74" s="41"/>
    </row>
    <row r="75" spans="1:52" ht="13.2" x14ac:dyDescent="0.25">
      <c r="A75" s="38" t="s">
        <v>3</v>
      </c>
      <c r="B75" s="38">
        <v>68</v>
      </c>
      <c r="C75" s="45">
        <v>50</v>
      </c>
      <c r="D75" s="33">
        <v>68</v>
      </c>
      <c r="E75" s="223">
        <v>0.41399999999999998</v>
      </c>
      <c r="F75" s="46">
        <f t="shared" si="13"/>
        <v>0.434</v>
      </c>
      <c r="G75" s="46">
        <f t="shared" si="14"/>
        <v>0.39399999999999996</v>
      </c>
      <c r="H75" s="46">
        <f t="shared" si="15"/>
        <v>0.45399999999999996</v>
      </c>
      <c r="I75" s="46">
        <f t="shared" si="16"/>
        <v>0.374</v>
      </c>
      <c r="J75" s="46">
        <f t="shared" si="17"/>
        <v>0.47399999999999998</v>
      </c>
      <c r="K75" s="46">
        <f t="shared" si="18"/>
        <v>0.35399999999999998</v>
      </c>
      <c r="L75" s="222"/>
      <c r="M75" s="46">
        <f t="shared" si="19"/>
        <v>0</v>
      </c>
      <c r="N75" s="38">
        <f t="shared" si="12"/>
        <v>0</v>
      </c>
      <c r="O75" s="38">
        <f t="shared" si="21"/>
        <v>0</v>
      </c>
      <c r="P75" s="38">
        <f t="shared" ref="P75:P93" si="23">IF( $C75&gt;50, IF(ABS($M75)&gt;0.03,1,0), IF(ABS(M75)&gt;0.06,1,0))</f>
        <v>0</v>
      </c>
      <c r="Q75" s="47">
        <f t="shared" si="22"/>
        <v>0</v>
      </c>
      <c r="R75" s="41"/>
      <c r="S75" s="49"/>
      <c r="T75" s="41"/>
      <c r="U75" s="41"/>
      <c r="V75" s="41"/>
      <c r="W75" s="44"/>
      <c r="X75" s="49"/>
      <c r="Y75" s="41"/>
      <c r="Z75" s="41"/>
      <c r="AA75" s="41"/>
      <c r="AB75" s="43"/>
      <c r="AC75" s="49"/>
      <c r="AD75" s="41"/>
      <c r="AE75" s="41"/>
      <c r="AF75" s="41"/>
      <c r="AL75" s="18"/>
      <c r="AM75" s="49"/>
      <c r="AN75" s="41"/>
      <c r="AO75" s="41"/>
      <c r="AP75" s="41"/>
      <c r="AQ75" s="50"/>
      <c r="AR75" s="49"/>
      <c r="AS75" s="41"/>
      <c r="AT75" s="41"/>
      <c r="AU75" s="41"/>
      <c r="AV75" s="50"/>
      <c r="AW75" s="49"/>
      <c r="AX75" s="41"/>
      <c r="AY75" s="41"/>
      <c r="AZ75" s="41"/>
    </row>
    <row r="76" spans="1:52" ht="14.25" customHeight="1" x14ac:dyDescent="0.25">
      <c r="A76" s="38" t="s">
        <v>3</v>
      </c>
      <c r="B76" s="38">
        <v>69</v>
      </c>
      <c r="C76" s="45">
        <v>50</v>
      </c>
      <c r="D76" s="33">
        <v>69</v>
      </c>
      <c r="E76" s="223">
        <v>0.41599999999999998</v>
      </c>
      <c r="F76" s="46">
        <f t="shared" si="13"/>
        <v>0.436</v>
      </c>
      <c r="G76" s="46">
        <f t="shared" si="14"/>
        <v>0.39599999999999996</v>
      </c>
      <c r="H76" s="46">
        <f t="shared" si="15"/>
        <v>0.45599999999999996</v>
      </c>
      <c r="I76" s="46">
        <f t="shared" si="16"/>
        <v>0.376</v>
      </c>
      <c r="J76" s="46">
        <f t="shared" si="17"/>
        <v>0.47599999999999998</v>
      </c>
      <c r="K76" s="46">
        <f t="shared" si="18"/>
        <v>0.35599999999999998</v>
      </c>
      <c r="L76" s="222"/>
      <c r="M76" s="46">
        <f t="shared" si="19"/>
        <v>0</v>
      </c>
      <c r="N76" s="38">
        <f t="shared" si="12"/>
        <v>0</v>
      </c>
      <c r="O76" s="38">
        <f t="shared" si="21"/>
        <v>0</v>
      </c>
      <c r="P76" s="38">
        <f t="shared" si="23"/>
        <v>0</v>
      </c>
      <c r="Q76" s="47">
        <f t="shared" si="22"/>
        <v>0</v>
      </c>
      <c r="R76" s="41"/>
      <c r="S76" s="49"/>
      <c r="T76" s="41"/>
      <c r="U76" s="41"/>
      <c r="V76" s="41"/>
      <c r="W76" s="44"/>
      <c r="X76" s="49"/>
      <c r="Y76" s="41"/>
      <c r="Z76" s="41"/>
      <c r="AA76" s="41"/>
      <c r="AB76" s="52"/>
      <c r="AC76" s="49"/>
      <c r="AD76" s="41"/>
      <c r="AE76" s="41"/>
      <c r="AF76" s="41"/>
      <c r="AL76" s="18"/>
      <c r="AM76" s="49"/>
      <c r="AN76" s="41"/>
      <c r="AO76" s="41"/>
      <c r="AP76" s="41"/>
      <c r="AQ76" s="50"/>
      <c r="AR76" s="49"/>
      <c r="AS76" s="41"/>
      <c r="AT76" s="41"/>
      <c r="AU76" s="41"/>
      <c r="AV76" s="50"/>
      <c r="AW76" s="49"/>
      <c r="AX76" s="41"/>
      <c r="AY76" s="41"/>
      <c r="AZ76" s="41"/>
    </row>
    <row r="77" spans="1:52" ht="13.2" x14ac:dyDescent="0.25">
      <c r="A77" s="38" t="s">
        <v>3</v>
      </c>
      <c r="B77" s="38">
        <v>70</v>
      </c>
      <c r="C77" s="45">
        <v>50</v>
      </c>
      <c r="D77" s="33">
        <v>70</v>
      </c>
      <c r="E77" s="223">
        <v>0.41599999999999998</v>
      </c>
      <c r="F77" s="46">
        <f t="shared" si="13"/>
        <v>0.436</v>
      </c>
      <c r="G77" s="46">
        <f t="shared" si="14"/>
        <v>0.39599999999999996</v>
      </c>
      <c r="H77" s="46">
        <f t="shared" si="15"/>
        <v>0.45599999999999996</v>
      </c>
      <c r="I77" s="46">
        <f t="shared" si="16"/>
        <v>0.376</v>
      </c>
      <c r="J77" s="46">
        <f t="shared" si="17"/>
        <v>0.47599999999999998</v>
      </c>
      <c r="K77" s="46">
        <f t="shared" si="18"/>
        <v>0.35599999999999998</v>
      </c>
      <c r="L77" s="222"/>
      <c r="M77" s="46">
        <f t="shared" si="19"/>
        <v>0</v>
      </c>
      <c r="N77" s="38">
        <f t="shared" si="12"/>
        <v>0</v>
      </c>
      <c r="O77" s="38">
        <f t="shared" si="21"/>
        <v>0</v>
      </c>
      <c r="P77" s="38">
        <f t="shared" si="23"/>
        <v>0</v>
      </c>
      <c r="Q77" s="47">
        <f t="shared" si="22"/>
        <v>0</v>
      </c>
      <c r="R77" s="41"/>
      <c r="S77" s="49"/>
      <c r="T77" s="41"/>
      <c r="U77" s="41"/>
      <c r="V77" s="41"/>
      <c r="W77" s="44"/>
      <c r="X77" s="49"/>
      <c r="Y77" s="41"/>
      <c r="Z77" s="41"/>
      <c r="AA77" s="41"/>
      <c r="AB77" s="52"/>
      <c r="AC77" s="49"/>
      <c r="AD77" s="41"/>
      <c r="AE77" s="41"/>
      <c r="AF77" s="41"/>
      <c r="AL77" s="18"/>
      <c r="AM77" s="49"/>
      <c r="AN77" s="41"/>
      <c r="AO77" s="41"/>
      <c r="AP77" s="41"/>
      <c r="AQ77" s="50"/>
      <c r="AR77" s="49"/>
      <c r="AS77" s="41"/>
      <c r="AT77" s="41"/>
      <c r="AU77" s="41"/>
      <c r="AV77" s="50"/>
      <c r="AW77" s="49"/>
      <c r="AX77" s="41"/>
      <c r="AY77" s="41"/>
      <c r="AZ77" s="41"/>
    </row>
    <row r="78" spans="1:52" ht="13.2" x14ac:dyDescent="0.25">
      <c r="A78" s="38" t="s">
        <v>3</v>
      </c>
      <c r="B78" s="38">
        <v>71</v>
      </c>
      <c r="C78" s="45">
        <v>50</v>
      </c>
      <c r="D78" s="33">
        <v>71</v>
      </c>
      <c r="E78" s="223">
        <v>0.41599999999999998</v>
      </c>
      <c r="F78" s="46">
        <f t="shared" si="13"/>
        <v>0.436</v>
      </c>
      <c r="G78" s="46">
        <f t="shared" si="14"/>
        <v>0.39599999999999996</v>
      </c>
      <c r="H78" s="46">
        <f t="shared" si="15"/>
        <v>0.45599999999999996</v>
      </c>
      <c r="I78" s="46">
        <f t="shared" si="16"/>
        <v>0.376</v>
      </c>
      <c r="J78" s="46">
        <f t="shared" si="17"/>
        <v>0.47599999999999998</v>
      </c>
      <c r="K78" s="46">
        <f t="shared" si="18"/>
        <v>0.35599999999999998</v>
      </c>
      <c r="L78" s="222"/>
      <c r="M78" s="46">
        <f t="shared" si="19"/>
        <v>0</v>
      </c>
      <c r="N78" s="38">
        <f t="shared" si="12"/>
        <v>0</v>
      </c>
      <c r="O78" s="38">
        <f t="shared" si="21"/>
        <v>0</v>
      </c>
      <c r="P78" s="38">
        <f t="shared" si="23"/>
        <v>0</v>
      </c>
      <c r="Q78" s="47">
        <f t="shared" si="22"/>
        <v>0</v>
      </c>
      <c r="R78" s="41"/>
      <c r="S78" s="49"/>
      <c r="T78" s="41"/>
      <c r="U78" s="41"/>
      <c r="V78" s="41"/>
      <c r="W78" s="44"/>
      <c r="X78" s="49"/>
      <c r="Y78" s="41"/>
      <c r="Z78" s="41"/>
      <c r="AA78" s="41"/>
      <c r="AB78" s="52"/>
      <c r="AC78" s="49"/>
      <c r="AD78" s="41"/>
      <c r="AE78" s="41"/>
      <c r="AF78" s="41"/>
      <c r="AL78" s="18"/>
      <c r="AM78" s="49"/>
      <c r="AN78" s="41"/>
      <c r="AO78" s="41"/>
      <c r="AP78" s="41"/>
      <c r="AQ78" s="50"/>
      <c r="AR78" s="49"/>
      <c r="AS78" s="41"/>
      <c r="AT78" s="41"/>
      <c r="AU78" s="41"/>
      <c r="AV78" s="50"/>
      <c r="AW78" s="49"/>
      <c r="AX78" s="41"/>
      <c r="AY78" s="41"/>
      <c r="AZ78" s="41"/>
    </row>
    <row r="79" spans="1:52" ht="14.25" customHeight="1" x14ac:dyDescent="0.25">
      <c r="A79" s="38" t="s">
        <v>3</v>
      </c>
      <c r="B79" s="38">
        <v>72</v>
      </c>
      <c r="C79" s="45">
        <v>120</v>
      </c>
      <c r="D79" s="33">
        <v>72</v>
      </c>
      <c r="E79" s="223">
        <v>0.38600000000000001</v>
      </c>
      <c r="F79" s="46">
        <f t="shared" si="13"/>
        <v>0.40600000000000003</v>
      </c>
      <c r="G79" s="46">
        <f t="shared" si="14"/>
        <v>0.36599999999999999</v>
      </c>
      <c r="H79" s="46">
        <f t="shared" si="15"/>
        <v>0.42599999999999999</v>
      </c>
      <c r="I79" s="46">
        <f t="shared" si="16"/>
        <v>0.34600000000000003</v>
      </c>
      <c r="J79" s="46">
        <f t="shared" si="17"/>
        <v>0.44600000000000001</v>
      </c>
      <c r="K79" s="46">
        <f t="shared" si="18"/>
        <v>0.32600000000000001</v>
      </c>
      <c r="L79" s="222"/>
      <c r="M79" s="46">
        <f t="shared" si="19"/>
        <v>0</v>
      </c>
      <c r="N79" s="38">
        <f t="shared" si="12"/>
        <v>0</v>
      </c>
      <c r="O79" s="38">
        <f t="shared" si="21"/>
        <v>0</v>
      </c>
      <c r="P79" s="38">
        <f t="shared" si="23"/>
        <v>0</v>
      </c>
      <c r="Q79" s="47">
        <f t="shared" si="22"/>
        <v>0</v>
      </c>
      <c r="R79" s="41"/>
      <c r="S79" s="49"/>
      <c r="T79" s="41"/>
      <c r="U79" s="41"/>
      <c r="V79" s="41"/>
      <c r="W79" s="44"/>
      <c r="X79" s="49"/>
      <c r="Y79" s="41"/>
      <c r="Z79" s="41"/>
      <c r="AA79" s="41"/>
      <c r="AB79" s="52"/>
      <c r="AC79" s="49"/>
      <c r="AD79" s="41"/>
      <c r="AE79" s="41"/>
      <c r="AF79" s="41"/>
      <c r="AL79" s="18"/>
      <c r="AM79" s="49"/>
      <c r="AN79" s="41"/>
      <c r="AO79" s="41"/>
      <c r="AP79" s="41"/>
      <c r="AQ79" s="50"/>
      <c r="AR79" s="49"/>
      <c r="AS79" s="41"/>
      <c r="AT79" s="41"/>
      <c r="AU79" s="41"/>
      <c r="AV79" s="50"/>
      <c r="AW79" s="49"/>
      <c r="AX79" s="41"/>
      <c r="AY79" s="41"/>
      <c r="AZ79" s="41"/>
    </row>
    <row r="80" spans="1:52" ht="14.25" customHeight="1" x14ac:dyDescent="0.25">
      <c r="A80" s="38" t="s">
        <v>3</v>
      </c>
      <c r="B80" s="38">
        <v>73</v>
      </c>
      <c r="C80" s="45">
        <v>120</v>
      </c>
      <c r="D80" s="33">
        <v>73</v>
      </c>
      <c r="E80" s="224">
        <v>0.38800000000000001</v>
      </c>
      <c r="F80" s="46">
        <f t="shared" si="13"/>
        <v>0.40800000000000003</v>
      </c>
      <c r="G80" s="46">
        <f t="shared" si="14"/>
        <v>0.36799999999999999</v>
      </c>
      <c r="H80" s="46">
        <f t="shared" si="15"/>
        <v>0.42799999999999999</v>
      </c>
      <c r="I80" s="46">
        <f t="shared" si="16"/>
        <v>0.34800000000000003</v>
      </c>
      <c r="J80" s="46">
        <f t="shared" si="17"/>
        <v>0.44800000000000001</v>
      </c>
      <c r="K80" s="46">
        <f t="shared" si="18"/>
        <v>0.32800000000000001</v>
      </c>
      <c r="L80" s="222"/>
      <c r="M80" s="46">
        <f t="shared" si="19"/>
        <v>0</v>
      </c>
      <c r="N80" s="38">
        <f t="shared" si="12"/>
        <v>0</v>
      </c>
      <c r="O80" s="38">
        <f t="shared" si="21"/>
        <v>0</v>
      </c>
      <c r="P80" s="38">
        <f t="shared" si="23"/>
        <v>0</v>
      </c>
      <c r="Q80" s="47">
        <f t="shared" si="22"/>
        <v>0</v>
      </c>
      <c r="R80" s="41"/>
      <c r="S80" s="49"/>
      <c r="T80" s="41"/>
      <c r="U80" s="41"/>
      <c r="V80" s="41"/>
      <c r="W80" s="44"/>
      <c r="X80" s="49"/>
      <c r="Y80" s="41"/>
      <c r="Z80" s="41"/>
      <c r="AA80" s="41"/>
      <c r="AB80" s="43"/>
      <c r="AC80" s="49"/>
      <c r="AD80" s="41"/>
      <c r="AE80" s="41"/>
      <c r="AF80" s="41"/>
      <c r="AL80" s="18"/>
      <c r="AM80" s="49"/>
      <c r="AN80" s="41"/>
      <c r="AO80" s="41"/>
      <c r="AP80" s="41"/>
      <c r="AQ80" s="50"/>
      <c r="AR80" s="49"/>
      <c r="AS80" s="41"/>
      <c r="AT80" s="41"/>
      <c r="AU80" s="41"/>
      <c r="AV80" s="50"/>
      <c r="AW80" s="49"/>
      <c r="AX80" s="41"/>
      <c r="AY80" s="41"/>
      <c r="AZ80" s="41"/>
    </row>
    <row r="81" spans="1:52" ht="14.25" customHeight="1" x14ac:dyDescent="0.25">
      <c r="A81" s="38" t="s">
        <v>3</v>
      </c>
      <c r="B81" s="38">
        <v>74</v>
      </c>
      <c r="C81" s="45">
        <v>120</v>
      </c>
      <c r="D81" s="33">
        <v>74</v>
      </c>
      <c r="E81" s="224">
        <v>0.39500000000000002</v>
      </c>
      <c r="F81" s="46">
        <f t="shared" si="13"/>
        <v>0.41500000000000004</v>
      </c>
      <c r="G81" s="46">
        <f t="shared" si="14"/>
        <v>0.375</v>
      </c>
      <c r="H81" s="46">
        <f t="shared" si="15"/>
        <v>0.435</v>
      </c>
      <c r="I81" s="46">
        <f t="shared" si="16"/>
        <v>0.35500000000000004</v>
      </c>
      <c r="J81" s="46">
        <f t="shared" si="17"/>
        <v>0.45500000000000002</v>
      </c>
      <c r="K81" s="46">
        <f t="shared" si="18"/>
        <v>0.33500000000000002</v>
      </c>
      <c r="L81" s="222"/>
      <c r="M81" s="46">
        <f t="shared" si="19"/>
        <v>0</v>
      </c>
      <c r="N81" s="38">
        <f t="shared" si="12"/>
        <v>0</v>
      </c>
      <c r="O81" s="38">
        <f t="shared" si="21"/>
        <v>0</v>
      </c>
      <c r="P81" s="38">
        <f t="shared" si="23"/>
        <v>0</v>
      </c>
      <c r="Q81" s="47">
        <f t="shared" si="22"/>
        <v>0</v>
      </c>
      <c r="R81" s="41"/>
      <c r="S81" s="49"/>
      <c r="T81" s="41"/>
      <c r="U81" s="41"/>
      <c r="V81" s="41"/>
      <c r="W81" s="44"/>
      <c r="X81" s="49"/>
      <c r="Y81" s="41"/>
      <c r="Z81" s="41"/>
      <c r="AA81" s="41"/>
      <c r="AB81" s="52"/>
      <c r="AC81" s="49"/>
      <c r="AD81" s="41"/>
      <c r="AE81" s="41"/>
      <c r="AF81" s="41"/>
      <c r="AL81" s="18"/>
      <c r="AM81" s="49"/>
      <c r="AN81" s="41"/>
      <c r="AO81" s="41"/>
      <c r="AP81" s="41"/>
      <c r="AQ81" s="50"/>
      <c r="AR81" s="49"/>
      <c r="AS81" s="41"/>
      <c r="AT81" s="41"/>
      <c r="AU81" s="41"/>
      <c r="AV81" s="50"/>
      <c r="AW81" s="49"/>
      <c r="AX81" s="41"/>
      <c r="AY81" s="41"/>
      <c r="AZ81" s="41"/>
    </row>
    <row r="82" spans="1:52" ht="14.25" customHeight="1" x14ac:dyDescent="0.25">
      <c r="A82" s="38" t="s">
        <v>3</v>
      </c>
      <c r="B82" s="38">
        <v>75</v>
      </c>
      <c r="C82" s="45">
        <v>120</v>
      </c>
      <c r="D82" s="33">
        <v>75</v>
      </c>
      <c r="E82" s="224">
        <v>0.40600000000000003</v>
      </c>
      <c r="F82" s="46">
        <f t="shared" si="13"/>
        <v>0.42600000000000005</v>
      </c>
      <c r="G82" s="46">
        <f t="shared" si="14"/>
        <v>0.38600000000000001</v>
      </c>
      <c r="H82" s="46">
        <f t="shared" si="15"/>
        <v>0.44600000000000001</v>
      </c>
      <c r="I82" s="46">
        <f t="shared" si="16"/>
        <v>0.36600000000000005</v>
      </c>
      <c r="J82" s="46">
        <f t="shared" si="17"/>
        <v>0.46600000000000003</v>
      </c>
      <c r="K82" s="46">
        <f t="shared" si="18"/>
        <v>0.34600000000000003</v>
      </c>
      <c r="L82" s="222"/>
      <c r="M82" s="46">
        <f t="shared" si="19"/>
        <v>0</v>
      </c>
      <c r="N82" s="38">
        <f t="shared" si="12"/>
        <v>0</v>
      </c>
      <c r="O82" s="38">
        <f t="shared" si="21"/>
        <v>0</v>
      </c>
      <c r="P82" s="38">
        <f t="shared" si="23"/>
        <v>0</v>
      </c>
      <c r="Q82" s="47">
        <f t="shared" si="22"/>
        <v>0</v>
      </c>
      <c r="R82" s="41"/>
      <c r="S82" s="49"/>
      <c r="T82" s="41"/>
      <c r="U82" s="41"/>
      <c r="V82" s="41"/>
      <c r="W82" s="44"/>
      <c r="X82" s="49"/>
      <c r="Y82" s="41"/>
      <c r="Z82" s="41"/>
      <c r="AA82" s="41"/>
      <c r="AB82" s="52"/>
      <c r="AC82" s="49"/>
      <c r="AD82" s="41"/>
      <c r="AE82" s="41"/>
      <c r="AF82" s="41"/>
      <c r="AL82" s="18"/>
      <c r="AM82" s="49"/>
      <c r="AN82" s="41"/>
      <c r="AO82" s="41"/>
      <c r="AP82" s="41"/>
      <c r="AQ82" s="50"/>
      <c r="AR82" s="49"/>
      <c r="AS82" s="41"/>
      <c r="AT82" s="41"/>
      <c r="AU82" s="41"/>
      <c r="AV82" s="50"/>
      <c r="AW82" s="49"/>
      <c r="AX82" s="41"/>
      <c r="AY82" s="41"/>
      <c r="AZ82" s="41"/>
    </row>
    <row r="83" spans="1:52" ht="14.25" customHeight="1" x14ac:dyDescent="0.25">
      <c r="A83" s="38" t="s">
        <v>3</v>
      </c>
      <c r="B83" s="38">
        <v>76</v>
      </c>
      <c r="C83" s="45">
        <v>120</v>
      </c>
      <c r="D83" s="33">
        <v>76</v>
      </c>
      <c r="E83" s="224">
        <v>0.41199999999999998</v>
      </c>
      <c r="F83" s="46">
        <f t="shared" si="13"/>
        <v>0.432</v>
      </c>
      <c r="G83" s="46">
        <f t="shared" si="14"/>
        <v>0.39199999999999996</v>
      </c>
      <c r="H83" s="46">
        <f t="shared" si="15"/>
        <v>0.45199999999999996</v>
      </c>
      <c r="I83" s="46">
        <f t="shared" si="16"/>
        <v>0.372</v>
      </c>
      <c r="J83" s="46">
        <f t="shared" si="17"/>
        <v>0.47199999999999998</v>
      </c>
      <c r="K83" s="46">
        <f t="shared" si="18"/>
        <v>0.35199999999999998</v>
      </c>
      <c r="L83" s="222"/>
      <c r="M83" s="46">
        <f t="shared" si="19"/>
        <v>0</v>
      </c>
      <c r="N83" s="38">
        <f t="shared" si="12"/>
        <v>0</v>
      </c>
      <c r="O83" s="38">
        <f t="shared" si="21"/>
        <v>0</v>
      </c>
      <c r="P83" s="38">
        <f t="shared" si="23"/>
        <v>0</v>
      </c>
      <c r="Q83" s="47">
        <f t="shared" si="22"/>
        <v>0</v>
      </c>
      <c r="R83" s="41"/>
      <c r="S83" s="49"/>
      <c r="T83" s="41"/>
      <c r="U83" s="41"/>
      <c r="V83" s="41"/>
      <c r="W83" s="44"/>
      <c r="X83" s="49"/>
      <c r="Y83" s="41"/>
      <c r="Z83" s="41"/>
      <c r="AA83" s="41"/>
      <c r="AB83" s="52"/>
      <c r="AC83" s="49"/>
      <c r="AD83" s="41"/>
      <c r="AE83" s="41"/>
      <c r="AF83" s="41"/>
      <c r="AL83" s="18"/>
      <c r="AM83" s="49"/>
      <c r="AN83" s="41"/>
      <c r="AO83" s="41"/>
      <c r="AP83" s="41"/>
      <c r="AQ83" s="50"/>
      <c r="AR83" s="49"/>
      <c r="AS83" s="41"/>
      <c r="AT83" s="41"/>
      <c r="AU83" s="41"/>
      <c r="AV83" s="50"/>
      <c r="AW83" s="49"/>
      <c r="AX83" s="41"/>
      <c r="AY83" s="41"/>
      <c r="AZ83" s="41"/>
    </row>
    <row r="84" spans="1:52" ht="14.25" customHeight="1" x14ac:dyDescent="0.25">
      <c r="A84" s="38" t="s">
        <v>3</v>
      </c>
      <c r="B84" s="38">
        <v>77</v>
      </c>
      <c r="C84" s="45">
        <v>200</v>
      </c>
      <c r="D84" s="33">
        <v>77</v>
      </c>
      <c r="E84" s="224">
        <v>0.38350000000000001</v>
      </c>
      <c r="F84" s="46">
        <f t="shared" si="13"/>
        <v>0.40350000000000003</v>
      </c>
      <c r="G84" s="46">
        <f t="shared" si="14"/>
        <v>0.36349999999999999</v>
      </c>
      <c r="H84" s="46">
        <f t="shared" si="15"/>
        <v>0.42349999999999999</v>
      </c>
      <c r="I84" s="46">
        <f t="shared" si="16"/>
        <v>0.34350000000000003</v>
      </c>
      <c r="J84" s="46">
        <f t="shared" si="17"/>
        <v>0.44350000000000001</v>
      </c>
      <c r="K84" s="46">
        <f t="shared" si="18"/>
        <v>0.32350000000000001</v>
      </c>
      <c r="L84" s="222"/>
      <c r="M84" s="46">
        <f t="shared" si="19"/>
        <v>0</v>
      </c>
      <c r="N84" s="38">
        <f t="shared" si="12"/>
        <v>0</v>
      </c>
      <c r="O84" s="38">
        <f t="shared" si="21"/>
        <v>0</v>
      </c>
      <c r="P84" s="38">
        <f t="shared" si="23"/>
        <v>0</v>
      </c>
      <c r="Q84" s="47">
        <f t="shared" si="22"/>
        <v>0</v>
      </c>
      <c r="R84" s="41"/>
      <c r="S84" s="49"/>
      <c r="T84" s="41"/>
      <c r="U84" s="41"/>
      <c r="V84" s="41"/>
      <c r="W84" s="44"/>
      <c r="X84" s="49"/>
      <c r="Y84" s="41"/>
      <c r="Z84" s="41"/>
      <c r="AA84" s="41"/>
      <c r="AB84" s="52"/>
      <c r="AC84" s="49"/>
      <c r="AD84" s="41"/>
      <c r="AE84" s="41"/>
      <c r="AF84" s="41"/>
      <c r="AL84" s="18"/>
      <c r="AM84" s="49"/>
      <c r="AN84" s="41"/>
      <c r="AO84" s="41"/>
      <c r="AP84" s="41"/>
      <c r="AQ84" s="50"/>
      <c r="AR84" s="49"/>
      <c r="AS84" s="41"/>
      <c r="AT84" s="41"/>
      <c r="AU84" s="41"/>
      <c r="AV84" s="50"/>
      <c r="AW84" s="49"/>
      <c r="AX84" s="41"/>
      <c r="AY84" s="41"/>
      <c r="AZ84" s="41"/>
    </row>
    <row r="85" spans="1:52" ht="14.25" customHeight="1" x14ac:dyDescent="0.25">
      <c r="A85" s="38" t="s">
        <v>3</v>
      </c>
      <c r="B85" s="38">
        <v>78</v>
      </c>
      <c r="C85" s="45">
        <v>200</v>
      </c>
      <c r="D85" s="33">
        <v>78</v>
      </c>
      <c r="E85" s="224">
        <v>0.39400000000000002</v>
      </c>
      <c r="F85" s="46">
        <f t="shared" si="13"/>
        <v>0.41400000000000003</v>
      </c>
      <c r="G85" s="46">
        <f t="shared" si="14"/>
        <v>0.374</v>
      </c>
      <c r="H85" s="46">
        <f t="shared" si="15"/>
        <v>0.434</v>
      </c>
      <c r="I85" s="46">
        <f t="shared" si="16"/>
        <v>0.35400000000000004</v>
      </c>
      <c r="J85" s="46">
        <f t="shared" si="17"/>
        <v>0.45400000000000001</v>
      </c>
      <c r="K85" s="46">
        <f t="shared" si="18"/>
        <v>0.33400000000000002</v>
      </c>
      <c r="L85" s="222"/>
      <c r="M85" s="46">
        <f t="shared" si="19"/>
        <v>0</v>
      </c>
      <c r="N85" s="38">
        <f t="shared" si="12"/>
        <v>0</v>
      </c>
      <c r="O85" s="38">
        <f t="shared" si="21"/>
        <v>0</v>
      </c>
      <c r="P85" s="38">
        <f t="shared" si="23"/>
        <v>0</v>
      </c>
      <c r="Q85" s="47">
        <f t="shared" si="22"/>
        <v>0</v>
      </c>
      <c r="R85" s="41"/>
      <c r="S85" s="49"/>
      <c r="T85" s="41"/>
      <c r="U85" s="41"/>
      <c r="V85" s="41"/>
      <c r="W85" s="44"/>
      <c r="X85" s="49"/>
      <c r="Y85" s="41"/>
      <c r="Z85" s="41"/>
      <c r="AA85" s="41"/>
      <c r="AB85" s="43"/>
      <c r="AC85" s="49"/>
      <c r="AD85" s="41"/>
      <c r="AE85" s="41"/>
      <c r="AF85" s="41"/>
      <c r="AL85" s="18"/>
      <c r="AM85" s="49"/>
      <c r="AN85" s="41"/>
      <c r="AO85" s="41"/>
      <c r="AP85" s="41"/>
      <c r="AQ85" s="50"/>
      <c r="AR85" s="49"/>
      <c r="AS85" s="41"/>
      <c r="AT85" s="41"/>
      <c r="AU85" s="41"/>
      <c r="AV85" s="50"/>
      <c r="AW85" s="49"/>
      <c r="AX85" s="41"/>
      <c r="AY85" s="41"/>
      <c r="AZ85" s="41"/>
    </row>
    <row r="86" spans="1:52" ht="14.25" customHeight="1" x14ac:dyDescent="0.25">
      <c r="A86" s="38" t="s">
        <v>3</v>
      </c>
      <c r="B86" s="38">
        <v>79</v>
      </c>
      <c r="C86" s="45">
        <v>200</v>
      </c>
      <c r="D86" s="33">
        <v>79</v>
      </c>
      <c r="E86" s="224">
        <v>0.40200000000000002</v>
      </c>
      <c r="F86" s="46">
        <f t="shared" si="13"/>
        <v>0.42200000000000004</v>
      </c>
      <c r="G86" s="46">
        <f t="shared" si="14"/>
        <v>0.38200000000000001</v>
      </c>
      <c r="H86" s="46">
        <f t="shared" si="15"/>
        <v>0.442</v>
      </c>
      <c r="I86" s="46">
        <f t="shared" si="16"/>
        <v>0.36200000000000004</v>
      </c>
      <c r="J86" s="46">
        <f t="shared" si="17"/>
        <v>0.46200000000000002</v>
      </c>
      <c r="K86" s="46">
        <f t="shared" si="18"/>
        <v>0.34200000000000003</v>
      </c>
      <c r="L86" s="222"/>
      <c r="M86" s="46">
        <f t="shared" si="19"/>
        <v>0</v>
      </c>
      <c r="N86" s="38">
        <f t="shared" si="12"/>
        <v>0</v>
      </c>
      <c r="O86" s="38">
        <f t="shared" si="21"/>
        <v>0</v>
      </c>
      <c r="P86" s="38">
        <f t="shared" si="23"/>
        <v>0</v>
      </c>
      <c r="Q86" s="47">
        <f t="shared" si="22"/>
        <v>0</v>
      </c>
      <c r="R86" s="41"/>
      <c r="S86" s="49"/>
      <c r="T86" s="41"/>
      <c r="U86" s="41"/>
      <c r="V86" s="41"/>
      <c r="W86" s="44"/>
      <c r="X86" s="49"/>
      <c r="Y86" s="41"/>
      <c r="Z86" s="41"/>
      <c r="AA86" s="41"/>
      <c r="AB86" s="52"/>
      <c r="AC86" s="49"/>
      <c r="AD86" s="41"/>
      <c r="AE86" s="41"/>
      <c r="AF86" s="41"/>
      <c r="AL86" s="18"/>
      <c r="AM86" s="49"/>
      <c r="AN86" s="41"/>
      <c r="AO86" s="41"/>
      <c r="AP86" s="41"/>
      <c r="AQ86" s="50"/>
      <c r="AR86" s="49"/>
      <c r="AS86" s="41"/>
      <c r="AT86" s="41"/>
      <c r="AU86" s="41"/>
      <c r="AV86" s="50"/>
      <c r="AW86" s="49"/>
      <c r="AX86" s="41"/>
      <c r="AY86" s="41"/>
      <c r="AZ86" s="41"/>
    </row>
    <row r="87" spans="1:52" ht="14.25" customHeight="1" x14ac:dyDescent="0.25">
      <c r="A87" s="38" t="s">
        <v>3</v>
      </c>
      <c r="B87" s="38">
        <v>80</v>
      </c>
      <c r="C87" s="45">
        <v>200</v>
      </c>
      <c r="D87" s="33">
        <v>80</v>
      </c>
      <c r="E87" s="224">
        <v>0.40550000000000003</v>
      </c>
      <c r="F87" s="46">
        <f t="shared" si="13"/>
        <v>0.42550000000000004</v>
      </c>
      <c r="G87" s="46">
        <f t="shared" si="14"/>
        <v>0.38550000000000001</v>
      </c>
      <c r="H87" s="46">
        <f t="shared" si="15"/>
        <v>0.44550000000000001</v>
      </c>
      <c r="I87" s="46">
        <f t="shared" si="16"/>
        <v>0.36550000000000005</v>
      </c>
      <c r="J87" s="46">
        <f t="shared" si="17"/>
        <v>0.46550000000000002</v>
      </c>
      <c r="K87" s="46">
        <f t="shared" si="18"/>
        <v>0.34550000000000003</v>
      </c>
      <c r="L87" s="222"/>
      <c r="M87" s="46">
        <f t="shared" si="19"/>
        <v>0</v>
      </c>
      <c r="N87" s="38">
        <f t="shared" si="12"/>
        <v>0</v>
      </c>
      <c r="O87" s="38">
        <f t="shared" si="21"/>
        <v>0</v>
      </c>
      <c r="P87" s="38">
        <f t="shared" si="23"/>
        <v>0</v>
      </c>
      <c r="Q87" s="47">
        <f t="shared" si="22"/>
        <v>0</v>
      </c>
      <c r="R87" s="41"/>
      <c r="S87" s="49"/>
      <c r="T87" s="41"/>
      <c r="U87" s="41"/>
      <c r="V87" s="41"/>
      <c r="W87" s="44"/>
      <c r="X87" s="49"/>
      <c r="Y87" s="41"/>
      <c r="Z87" s="41"/>
      <c r="AA87" s="41"/>
      <c r="AB87" s="52"/>
      <c r="AC87" s="49"/>
      <c r="AD87" s="41"/>
      <c r="AE87" s="41"/>
      <c r="AF87" s="41"/>
      <c r="AL87" s="18"/>
      <c r="AM87" s="49"/>
      <c r="AN87" s="41"/>
      <c r="AO87" s="41"/>
      <c r="AP87" s="41"/>
      <c r="AQ87" s="50"/>
      <c r="AR87" s="49"/>
      <c r="AS87" s="41"/>
      <c r="AT87" s="41"/>
      <c r="AU87" s="41"/>
      <c r="AV87" s="50"/>
      <c r="AW87" s="49"/>
      <c r="AX87" s="41"/>
      <c r="AY87" s="41"/>
      <c r="AZ87" s="41"/>
    </row>
    <row r="88" spans="1:52" ht="14.25" customHeight="1" x14ac:dyDescent="0.25">
      <c r="A88" s="38" t="s">
        <v>3</v>
      </c>
      <c r="B88" s="38">
        <v>81</v>
      </c>
      <c r="C88" s="45">
        <v>200</v>
      </c>
      <c r="D88" s="33">
        <v>81</v>
      </c>
      <c r="E88" s="224">
        <v>0.40350000000000003</v>
      </c>
      <c r="F88" s="46">
        <f t="shared" si="13"/>
        <v>0.42350000000000004</v>
      </c>
      <c r="G88" s="46">
        <f t="shared" si="14"/>
        <v>0.38350000000000001</v>
      </c>
      <c r="H88" s="46">
        <f t="shared" si="15"/>
        <v>0.44350000000000001</v>
      </c>
      <c r="I88" s="46">
        <f t="shared" si="16"/>
        <v>0.36350000000000005</v>
      </c>
      <c r="J88" s="46">
        <f t="shared" si="17"/>
        <v>0.46350000000000002</v>
      </c>
      <c r="K88" s="46">
        <f t="shared" si="18"/>
        <v>0.34350000000000003</v>
      </c>
      <c r="L88" s="222"/>
      <c r="M88" s="46">
        <f t="shared" si="19"/>
        <v>0</v>
      </c>
      <c r="N88" s="38">
        <f t="shared" si="12"/>
        <v>0</v>
      </c>
      <c r="O88" s="38">
        <f t="shared" si="21"/>
        <v>0</v>
      </c>
      <c r="P88" s="38">
        <f t="shared" si="23"/>
        <v>0</v>
      </c>
      <c r="Q88" s="47">
        <f t="shared" si="22"/>
        <v>0</v>
      </c>
      <c r="R88" s="41"/>
      <c r="S88" s="49"/>
      <c r="T88" s="41"/>
      <c r="U88" s="41"/>
      <c r="V88" s="41"/>
      <c r="W88" s="44"/>
      <c r="X88" s="49"/>
      <c r="Y88" s="41"/>
      <c r="Z88" s="41"/>
      <c r="AA88" s="41"/>
      <c r="AB88" s="52"/>
      <c r="AC88" s="49"/>
      <c r="AD88" s="41"/>
      <c r="AE88" s="41"/>
      <c r="AF88" s="41"/>
      <c r="AL88" s="18"/>
      <c r="AM88" s="49"/>
      <c r="AN88" s="41"/>
      <c r="AO88" s="41"/>
      <c r="AP88" s="41"/>
      <c r="AQ88" s="50"/>
      <c r="AR88" s="49"/>
      <c r="AS88" s="41"/>
      <c r="AT88" s="41"/>
      <c r="AU88" s="41"/>
      <c r="AV88" s="50"/>
      <c r="AW88" s="49"/>
      <c r="AX88" s="41"/>
      <c r="AY88" s="41"/>
      <c r="AZ88" s="41"/>
    </row>
    <row r="89" spans="1:52" ht="14.25" customHeight="1" x14ac:dyDescent="0.25">
      <c r="A89" s="38" t="s">
        <v>3</v>
      </c>
      <c r="B89" s="38">
        <v>82</v>
      </c>
      <c r="C89" s="45">
        <v>200</v>
      </c>
      <c r="D89" s="33">
        <v>82</v>
      </c>
      <c r="E89" s="224">
        <v>0.40158082374352266</v>
      </c>
      <c r="F89" s="46">
        <f t="shared" si="13"/>
        <v>0.42158082374352268</v>
      </c>
      <c r="G89" s="46">
        <f t="shared" si="14"/>
        <v>0.38158082374352265</v>
      </c>
      <c r="H89" s="46">
        <f t="shared" si="15"/>
        <v>0.44158082374352264</v>
      </c>
      <c r="I89" s="46">
        <f t="shared" si="16"/>
        <v>0.36158082374352268</v>
      </c>
      <c r="J89" s="46">
        <f t="shared" si="17"/>
        <v>0.46158082374352266</v>
      </c>
      <c r="K89" s="46">
        <f t="shared" si="18"/>
        <v>0.34158082374352267</v>
      </c>
      <c r="L89" s="222"/>
      <c r="M89" s="46">
        <f t="shared" si="19"/>
        <v>0</v>
      </c>
      <c r="N89" s="38">
        <f t="shared" si="12"/>
        <v>0</v>
      </c>
      <c r="O89" s="38">
        <f t="shared" si="21"/>
        <v>0</v>
      </c>
      <c r="P89" s="38">
        <f t="shared" si="23"/>
        <v>0</v>
      </c>
      <c r="Q89" s="47">
        <f t="shared" si="22"/>
        <v>0</v>
      </c>
      <c r="R89" s="41"/>
      <c r="S89" s="49"/>
      <c r="T89" s="41"/>
      <c r="U89" s="41"/>
      <c r="V89" s="41"/>
      <c r="W89" s="56"/>
      <c r="X89" s="49"/>
      <c r="Y89" s="41"/>
      <c r="Z89" s="41"/>
      <c r="AA89" s="41"/>
      <c r="AB89" s="52"/>
      <c r="AC89" s="49"/>
      <c r="AD89" s="41"/>
      <c r="AE89" s="41"/>
      <c r="AF89" s="41"/>
      <c r="AL89" s="18"/>
      <c r="AM89" s="49"/>
      <c r="AN89" s="41"/>
      <c r="AO89" s="41"/>
      <c r="AP89" s="41"/>
      <c r="AQ89" s="50"/>
      <c r="AR89" s="49"/>
      <c r="AS89" s="41"/>
      <c r="AT89" s="41"/>
      <c r="AU89" s="41"/>
      <c r="AV89" s="50"/>
      <c r="AW89" s="49"/>
      <c r="AX89" s="41"/>
      <c r="AY89" s="41"/>
      <c r="AZ89" s="41"/>
    </row>
    <row r="90" spans="1:52" ht="14.25" customHeight="1" x14ac:dyDescent="0.3">
      <c r="A90" s="38" t="s">
        <v>3</v>
      </c>
      <c r="B90" s="38">
        <v>83</v>
      </c>
      <c r="C90" s="45">
        <v>200</v>
      </c>
      <c r="D90" s="33">
        <v>83</v>
      </c>
      <c r="E90" s="224">
        <v>0.39900000000000002</v>
      </c>
      <c r="F90" s="46">
        <f t="shared" si="13"/>
        <v>0.41900000000000004</v>
      </c>
      <c r="G90" s="46">
        <f t="shared" si="14"/>
        <v>0.379</v>
      </c>
      <c r="H90" s="46">
        <f t="shared" si="15"/>
        <v>0.439</v>
      </c>
      <c r="I90" s="46">
        <f t="shared" si="16"/>
        <v>0.35900000000000004</v>
      </c>
      <c r="J90" s="46">
        <f t="shared" si="17"/>
        <v>0.45900000000000002</v>
      </c>
      <c r="K90" s="46">
        <f t="shared" si="18"/>
        <v>0.33900000000000002</v>
      </c>
      <c r="L90" s="222"/>
      <c r="M90" s="46">
        <f t="shared" si="19"/>
        <v>0</v>
      </c>
      <c r="N90" s="38">
        <f t="shared" si="12"/>
        <v>0</v>
      </c>
      <c r="O90" s="38">
        <f t="shared" si="21"/>
        <v>0</v>
      </c>
      <c r="P90" s="38">
        <f t="shared" si="23"/>
        <v>0</v>
      </c>
      <c r="Q90" s="47">
        <f t="shared" si="22"/>
        <v>0</v>
      </c>
      <c r="R90" s="41"/>
      <c r="S90" s="57" t="s">
        <v>58</v>
      </c>
      <c r="T90" s="41"/>
      <c r="U90" s="41"/>
      <c r="V90" s="41"/>
      <c r="W90" s="44"/>
      <c r="X90" s="49"/>
      <c r="Y90" s="41"/>
      <c r="Z90" s="41"/>
      <c r="AA90" s="41"/>
      <c r="AB90" s="43"/>
      <c r="AC90" s="49"/>
      <c r="AD90" s="41"/>
      <c r="AE90" s="41"/>
      <c r="AF90" s="41"/>
      <c r="AL90" s="18"/>
      <c r="AM90" s="49"/>
      <c r="AN90" s="41"/>
      <c r="AO90" s="41"/>
      <c r="AP90" s="41"/>
      <c r="AQ90" s="50"/>
      <c r="AR90" s="49"/>
      <c r="AS90" s="41"/>
      <c r="AT90" s="41"/>
      <c r="AU90" s="41"/>
      <c r="AV90" s="50"/>
      <c r="AW90" s="49"/>
      <c r="AX90" s="41"/>
      <c r="AY90" s="41"/>
      <c r="AZ90" s="41"/>
    </row>
    <row r="91" spans="1:52" ht="14.25" customHeight="1" x14ac:dyDescent="0.25">
      <c r="A91" s="38" t="s">
        <v>3</v>
      </c>
      <c r="B91" s="38">
        <v>84</v>
      </c>
      <c r="C91" s="45">
        <v>200</v>
      </c>
      <c r="D91" s="33">
        <v>84</v>
      </c>
      <c r="E91" s="224">
        <v>0.39900000000000002</v>
      </c>
      <c r="F91" s="46">
        <f t="shared" si="13"/>
        <v>0.41900000000000004</v>
      </c>
      <c r="G91" s="46">
        <f t="shared" si="14"/>
        <v>0.379</v>
      </c>
      <c r="H91" s="46">
        <f t="shared" si="15"/>
        <v>0.439</v>
      </c>
      <c r="I91" s="46">
        <f t="shared" si="16"/>
        <v>0.35900000000000004</v>
      </c>
      <c r="J91" s="46">
        <f t="shared" si="17"/>
        <v>0.45900000000000002</v>
      </c>
      <c r="K91" s="46">
        <f t="shared" si="18"/>
        <v>0.33900000000000002</v>
      </c>
      <c r="L91" s="222"/>
      <c r="M91" s="46">
        <f t="shared" si="19"/>
        <v>0</v>
      </c>
      <c r="N91" s="38">
        <f t="shared" si="12"/>
        <v>0</v>
      </c>
      <c r="O91" s="38">
        <f t="shared" si="21"/>
        <v>0</v>
      </c>
      <c r="P91" s="38">
        <f t="shared" si="23"/>
        <v>0</v>
      </c>
      <c r="Q91" s="47">
        <f t="shared" si="22"/>
        <v>0</v>
      </c>
      <c r="R91" s="41"/>
      <c r="S91" s="49"/>
      <c r="T91" s="41"/>
      <c r="U91" s="41"/>
      <c r="V91" s="41"/>
      <c r="W91" s="44"/>
      <c r="X91" s="49"/>
      <c r="Y91" s="41"/>
      <c r="Z91" s="41"/>
      <c r="AA91" s="41"/>
      <c r="AB91" s="52"/>
      <c r="AC91" s="49"/>
      <c r="AD91" s="41"/>
      <c r="AE91" s="41"/>
      <c r="AF91" s="41"/>
      <c r="AL91" s="18"/>
      <c r="AM91" s="49"/>
      <c r="AN91" s="41"/>
      <c r="AO91" s="41"/>
      <c r="AP91" s="41"/>
      <c r="AQ91" s="50"/>
      <c r="AR91" s="49"/>
      <c r="AS91" s="41"/>
      <c r="AT91" s="41"/>
      <c r="AU91" s="41"/>
      <c r="AV91" s="50"/>
      <c r="AW91" s="49"/>
      <c r="AX91" s="41"/>
      <c r="AY91" s="41"/>
      <c r="AZ91" s="41"/>
    </row>
    <row r="92" spans="1:52" ht="14.25" customHeight="1" x14ac:dyDescent="0.25">
      <c r="A92" s="38" t="s">
        <v>3</v>
      </c>
      <c r="B92" s="38">
        <v>85</v>
      </c>
      <c r="C92" s="45">
        <v>200</v>
      </c>
      <c r="D92" s="33">
        <v>85</v>
      </c>
      <c r="E92" s="224">
        <v>0.40300000000000002</v>
      </c>
      <c r="F92" s="46">
        <f t="shared" si="13"/>
        <v>0.42300000000000004</v>
      </c>
      <c r="G92" s="46">
        <f t="shared" si="14"/>
        <v>0.38300000000000001</v>
      </c>
      <c r="H92" s="46">
        <f t="shared" si="15"/>
        <v>0.443</v>
      </c>
      <c r="I92" s="46">
        <f t="shared" si="16"/>
        <v>0.36300000000000004</v>
      </c>
      <c r="J92" s="46">
        <f t="shared" si="17"/>
        <v>0.46300000000000002</v>
      </c>
      <c r="K92" s="46">
        <f t="shared" si="18"/>
        <v>0.34300000000000003</v>
      </c>
      <c r="L92" s="222"/>
      <c r="M92" s="46">
        <f t="shared" si="19"/>
        <v>0</v>
      </c>
      <c r="N92" s="38">
        <f t="shared" si="12"/>
        <v>0</v>
      </c>
      <c r="O92" s="38">
        <f t="shared" si="21"/>
        <v>0</v>
      </c>
      <c r="P92" s="38">
        <f t="shared" si="23"/>
        <v>0</v>
      </c>
      <c r="Q92" s="47">
        <f t="shared" si="22"/>
        <v>0</v>
      </c>
      <c r="R92" s="41"/>
      <c r="S92" s="49"/>
      <c r="T92" s="41"/>
      <c r="U92" s="41"/>
      <c r="V92" s="41"/>
      <c r="W92" s="44"/>
      <c r="Y92" s="41"/>
      <c r="Z92" s="41"/>
      <c r="AA92" s="41"/>
      <c r="AB92" s="52"/>
      <c r="AC92" s="49"/>
      <c r="AD92" s="41"/>
      <c r="AE92" s="41"/>
      <c r="AF92" s="41"/>
      <c r="AL92" s="18"/>
      <c r="AM92" s="49"/>
      <c r="AN92" s="41"/>
      <c r="AO92" s="41"/>
      <c r="AP92" s="41"/>
      <c r="AQ92" s="50"/>
      <c r="AR92" s="49"/>
      <c r="AS92" s="41"/>
      <c r="AT92" s="41"/>
      <c r="AU92" s="41"/>
      <c r="AV92" s="50"/>
      <c r="AW92" s="49"/>
      <c r="AX92" s="41"/>
      <c r="AY92" s="41"/>
      <c r="AZ92" s="41"/>
    </row>
    <row r="93" spans="1:52" ht="14.25" customHeight="1" thickBot="1" x14ac:dyDescent="0.3">
      <c r="A93" s="38" t="s">
        <v>3</v>
      </c>
      <c r="B93" s="38">
        <v>86</v>
      </c>
      <c r="C93" s="45">
        <v>200</v>
      </c>
      <c r="D93" s="33">
        <v>86</v>
      </c>
      <c r="E93" s="224">
        <v>0.39700000000000002</v>
      </c>
      <c r="F93" s="46">
        <f t="shared" si="13"/>
        <v>0.41700000000000004</v>
      </c>
      <c r="G93" s="46">
        <f t="shared" si="14"/>
        <v>0.377</v>
      </c>
      <c r="H93" s="46">
        <f t="shared" si="15"/>
        <v>0.437</v>
      </c>
      <c r="I93" s="46">
        <f t="shared" si="16"/>
        <v>0.35700000000000004</v>
      </c>
      <c r="J93" s="46">
        <f t="shared" si="17"/>
        <v>0.45700000000000002</v>
      </c>
      <c r="K93" s="46">
        <f t="shared" si="18"/>
        <v>0.33700000000000002</v>
      </c>
      <c r="L93" s="222"/>
      <c r="M93" s="46">
        <f>IF(L93=0,0,L93-E93)</f>
        <v>0</v>
      </c>
      <c r="N93" s="38">
        <f t="shared" si="12"/>
        <v>0</v>
      </c>
      <c r="O93" s="38">
        <f t="shared" si="21"/>
        <v>0</v>
      </c>
      <c r="P93" s="38">
        <f t="shared" si="23"/>
        <v>0</v>
      </c>
      <c r="Q93" s="47">
        <f t="shared" si="22"/>
        <v>0</v>
      </c>
      <c r="R93" s="41"/>
      <c r="S93" s="49"/>
      <c r="T93" s="24" t="s">
        <v>51</v>
      </c>
      <c r="U93" s="24"/>
      <c r="V93" s="24" t="s">
        <v>52</v>
      </c>
      <c r="W93" s="44"/>
      <c r="X93" s="59" t="s">
        <v>55</v>
      </c>
      <c r="Y93" s="43" t="s">
        <v>61</v>
      </c>
      <c r="Z93" s="60"/>
      <c r="AA93" s="60"/>
      <c r="AB93" s="52" t="s">
        <v>157</v>
      </c>
      <c r="AC93" s="49"/>
      <c r="AD93" s="41"/>
      <c r="AE93" s="24" t="s">
        <v>109</v>
      </c>
      <c r="AF93" s="41"/>
      <c r="AL93" s="18"/>
      <c r="AM93" s="49"/>
      <c r="AN93" s="41"/>
      <c r="AO93" s="41"/>
      <c r="AP93" s="41"/>
      <c r="AQ93" s="50"/>
      <c r="AR93" s="49"/>
      <c r="AS93" s="41"/>
      <c r="AT93" s="41"/>
      <c r="AU93" s="41"/>
      <c r="AV93" s="50"/>
      <c r="AW93" s="49"/>
      <c r="AX93" s="41"/>
      <c r="AY93" s="41"/>
      <c r="AZ93" s="41"/>
    </row>
    <row r="94" spans="1:52" ht="13.2" x14ac:dyDescent="0.25">
      <c r="A94" s="61" t="s">
        <v>5</v>
      </c>
      <c r="B94" s="61">
        <v>87</v>
      </c>
      <c r="C94" s="62">
        <v>120</v>
      </c>
      <c r="D94" s="63">
        <v>87</v>
      </c>
      <c r="E94" s="225">
        <v>0.31900000000000001</v>
      </c>
      <c r="F94" s="64"/>
      <c r="G94" s="64"/>
      <c r="H94" s="64"/>
      <c r="I94" s="64"/>
      <c r="J94" s="64"/>
      <c r="K94" s="64"/>
      <c r="L94" s="222"/>
      <c r="M94" s="64">
        <f t="shared" ref="M94:M118" si="24">L94-E94</f>
        <v>-0.31900000000000001</v>
      </c>
      <c r="N94" s="61"/>
      <c r="O94" s="61"/>
      <c r="P94" s="61"/>
      <c r="Q94" s="47"/>
      <c r="R94" s="65" t="s">
        <v>42</v>
      </c>
      <c r="S94" s="66" t="s">
        <v>62</v>
      </c>
      <c r="T94" s="205">
        <v>-1.4E-2</v>
      </c>
      <c r="U94" s="203" t="s">
        <v>52</v>
      </c>
      <c r="V94" s="205">
        <v>-9.5000000000000001E-2</v>
      </c>
      <c r="W94" s="67" t="e">
        <f>ROUND(MAX(L94:L98)/T96-1,3)</f>
        <v>#DIV/0!</v>
      </c>
      <c r="X94" s="68" t="e">
        <f>IF(AND(AA94&gt;=Y94, AA94&lt;=Z94),0,1)</f>
        <v>#DIV/0!</v>
      </c>
      <c r="Y94" s="69">
        <f>ABS(T94)</f>
        <v>1.4E-2</v>
      </c>
      <c r="Z94" s="69">
        <f>ABS(V94)</f>
        <v>9.5000000000000001E-2</v>
      </c>
      <c r="AA94" s="69" t="e">
        <f>ABS(W94)</f>
        <v>#DIV/0!</v>
      </c>
      <c r="AB94" s="69" t="e">
        <f>Z94-AA94</f>
        <v>#DIV/0!</v>
      </c>
      <c r="AC94" s="70" t="e">
        <f>IF(X94=1,ABS(V94-W94),)</f>
        <v>#DIV/0!</v>
      </c>
      <c r="AD94" s="70" t="e">
        <f>IF(X94=1,ABS(T94-W94),)</f>
        <v>#DIV/0!</v>
      </c>
      <c r="AE94" s="70" t="e">
        <f>MIN(AC94:AD94)</f>
        <v>#DIV/0!</v>
      </c>
      <c r="AF94" s="41"/>
      <c r="AL94" s="18"/>
      <c r="AM94" s="49"/>
      <c r="AN94" s="41"/>
      <c r="AO94" s="41"/>
      <c r="AP94" s="41"/>
      <c r="AQ94" s="50"/>
      <c r="AR94" s="49"/>
      <c r="AS94" s="41"/>
      <c r="AT94" s="41"/>
      <c r="AU94" s="41"/>
      <c r="AV94" s="50"/>
    </row>
    <row r="95" spans="1:52" ht="13.2" x14ac:dyDescent="0.25">
      <c r="A95" s="61" t="s">
        <v>5</v>
      </c>
      <c r="B95" s="61">
        <v>88</v>
      </c>
      <c r="C95" s="62">
        <v>120</v>
      </c>
      <c r="D95" s="63">
        <v>88</v>
      </c>
      <c r="E95" s="225">
        <v>0.32200000000000001</v>
      </c>
      <c r="F95" s="64"/>
      <c r="G95" s="64"/>
      <c r="H95" s="64"/>
      <c r="I95" s="64"/>
      <c r="J95" s="64"/>
      <c r="K95" s="64"/>
      <c r="L95" s="222"/>
      <c r="M95" s="64">
        <f t="shared" si="24"/>
        <v>-0.32200000000000001</v>
      </c>
      <c r="N95" s="61"/>
      <c r="O95" s="61"/>
      <c r="P95" s="61"/>
      <c r="Q95" s="47"/>
      <c r="R95" s="71" t="s">
        <v>48</v>
      </c>
      <c r="S95" s="72" t="s">
        <v>63</v>
      </c>
      <c r="T95" s="206">
        <v>-0.105</v>
      </c>
      <c r="U95" s="204" t="s">
        <v>52</v>
      </c>
      <c r="V95" s="206">
        <v>-0.16200000000000001</v>
      </c>
      <c r="W95" s="73" t="e">
        <f>ROUND(MIN(L94:L98)/T96-1,3)</f>
        <v>#DIV/0!</v>
      </c>
      <c r="X95" s="68" t="e">
        <f>IF(AND(AA95&gt;=Y95, AA95&lt;=Z95),0,1)</f>
        <v>#DIV/0!</v>
      </c>
      <c r="Y95" s="69">
        <f>ABS(T95)</f>
        <v>0.105</v>
      </c>
      <c r="Z95" s="69">
        <f>ABS(V95)</f>
        <v>0.16200000000000001</v>
      </c>
      <c r="AA95" s="69" t="e">
        <f>ABS(W95)</f>
        <v>#DIV/0!</v>
      </c>
      <c r="AB95" s="69" t="e">
        <f>Z95-AA95</f>
        <v>#DIV/0!</v>
      </c>
      <c r="AC95" s="70" t="e">
        <f>IF(X95=1,ABS(V95-W95),)</f>
        <v>#DIV/0!</v>
      </c>
      <c r="AD95" s="70" t="e">
        <f>IF(X95=1,ABS(T95-W95),)</f>
        <v>#DIV/0!</v>
      </c>
      <c r="AE95" s="70" t="e">
        <f>MIN(AC95:AD95)</f>
        <v>#DIV/0!</v>
      </c>
      <c r="AF95" s="41"/>
      <c r="AL95" s="18"/>
      <c r="AM95" s="49"/>
      <c r="AN95" s="41"/>
      <c r="AO95" s="41"/>
      <c r="AP95" s="41"/>
      <c r="AQ95" s="50"/>
      <c r="AR95" s="49"/>
      <c r="AS95" s="41"/>
      <c r="AT95" s="41"/>
      <c r="AU95" s="41"/>
      <c r="AV95" s="50"/>
    </row>
    <row r="96" spans="1:52" ht="13.2" x14ac:dyDescent="0.25">
      <c r="A96" s="61" t="s">
        <v>5</v>
      </c>
      <c r="B96" s="61">
        <v>89</v>
      </c>
      <c r="C96" s="62">
        <v>120</v>
      </c>
      <c r="D96" s="63">
        <v>89</v>
      </c>
      <c r="E96" s="225">
        <v>0.32900000000000001</v>
      </c>
      <c r="F96" s="64"/>
      <c r="G96" s="64"/>
      <c r="H96" s="64"/>
      <c r="I96" s="64"/>
      <c r="J96" s="64"/>
      <c r="K96" s="64"/>
      <c r="L96" s="222"/>
      <c r="M96" s="64">
        <f t="shared" si="24"/>
        <v>-0.32900000000000001</v>
      </c>
      <c r="N96" s="61"/>
      <c r="O96" s="61"/>
      <c r="P96" s="61"/>
      <c r="Q96" s="47"/>
      <c r="R96" s="71" t="s">
        <v>50</v>
      </c>
      <c r="S96" s="74" t="s">
        <v>37</v>
      </c>
      <c r="T96" s="75" t="e">
        <f>AVERAGE(L59:L63)</f>
        <v>#DIV/0!</v>
      </c>
      <c r="U96" s="76"/>
      <c r="V96" s="75"/>
      <c r="W96" s="77"/>
      <c r="X96" s="49"/>
      <c r="Y96" s="41"/>
      <c r="Z96" s="78"/>
      <c r="AA96" s="78"/>
      <c r="AB96" s="56"/>
      <c r="AC96" s="49"/>
      <c r="AD96" s="49"/>
      <c r="AE96" s="41"/>
      <c r="AF96" s="41"/>
      <c r="AL96" s="18"/>
      <c r="AM96" s="49"/>
      <c r="AN96" s="41"/>
      <c r="AO96" s="41"/>
      <c r="AP96" s="41"/>
      <c r="AQ96" s="50"/>
      <c r="AR96" s="49"/>
      <c r="AS96" s="41"/>
      <c r="AT96" s="41"/>
      <c r="AU96" s="41"/>
      <c r="AV96" s="50"/>
    </row>
    <row r="97" spans="1:48" ht="13.2" x14ac:dyDescent="0.25">
      <c r="A97" s="61" t="s">
        <v>5</v>
      </c>
      <c r="B97" s="61">
        <v>90</v>
      </c>
      <c r="C97" s="62">
        <v>120</v>
      </c>
      <c r="D97" s="63">
        <v>90</v>
      </c>
      <c r="E97" s="225">
        <v>0.34499999999999997</v>
      </c>
      <c r="F97" s="64"/>
      <c r="G97" s="64"/>
      <c r="H97" s="64"/>
      <c r="I97" s="64"/>
      <c r="J97" s="64"/>
      <c r="K97" s="64"/>
      <c r="L97" s="222"/>
      <c r="M97" s="64">
        <f t="shared" si="24"/>
        <v>-0.34499999999999997</v>
      </c>
      <c r="N97" s="61"/>
      <c r="O97" s="61"/>
      <c r="P97" s="61"/>
      <c r="Q97" s="47"/>
      <c r="R97" s="71"/>
      <c r="S97" s="79"/>
      <c r="T97" s="75"/>
      <c r="U97" s="76"/>
      <c r="V97" s="75"/>
      <c r="W97" s="80"/>
      <c r="X97" s="49"/>
      <c r="Y97" s="41"/>
      <c r="Z97" s="78"/>
      <c r="AA97" s="78"/>
      <c r="AB97" s="52"/>
      <c r="AC97" s="49"/>
      <c r="AD97" s="49"/>
      <c r="AE97" s="41"/>
      <c r="AF97" s="41"/>
      <c r="AL97" s="18"/>
      <c r="AM97" s="49"/>
      <c r="AN97" s="41"/>
      <c r="AO97" s="41"/>
      <c r="AP97" s="41"/>
      <c r="AQ97" s="50"/>
      <c r="AR97" s="49"/>
      <c r="AS97" s="41"/>
      <c r="AT97" s="41"/>
      <c r="AU97" s="41"/>
      <c r="AV97" s="50"/>
    </row>
    <row r="98" spans="1:48" ht="13.8" thickBot="1" x14ac:dyDescent="0.3">
      <c r="A98" s="61" t="s">
        <v>5</v>
      </c>
      <c r="B98" s="61">
        <v>91</v>
      </c>
      <c r="C98" s="62">
        <v>120</v>
      </c>
      <c r="D98" s="63">
        <v>91</v>
      </c>
      <c r="E98" s="225">
        <v>0.34599999999999997</v>
      </c>
      <c r="F98" s="64"/>
      <c r="G98" s="64"/>
      <c r="H98" s="64"/>
      <c r="I98" s="64"/>
      <c r="J98" s="64"/>
      <c r="K98" s="64"/>
      <c r="L98" s="222"/>
      <c r="M98" s="64">
        <f t="shared" si="24"/>
        <v>-0.34599999999999997</v>
      </c>
      <c r="N98" s="61"/>
      <c r="O98" s="61"/>
      <c r="P98" s="61"/>
      <c r="Q98" s="47"/>
      <c r="R98" s="81"/>
      <c r="S98" s="82"/>
      <c r="T98" s="83"/>
      <c r="U98" s="84"/>
      <c r="V98" s="85"/>
      <c r="W98" s="86"/>
      <c r="X98" s="49"/>
      <c r="Y98" s="41"/>
      <c r="Z98" s="56"/>
      <c r="AA98" s="78"/>
      <c r="AB98" s="52"/>
      <c r="AC98" s="49"/>
      <c r="AD98" s="49"/>
      <c r="AE98" s="41"/>
      <c r="AF98" s="41"/>
      <c r="AL98" s="18"/>
      <c r="AM98" s="49"/>
      <c r="AN98" s="41"/>
      <c r="AO98" s="41"/>
      <c r="AP98" s="41"/>
      <c r="AQ98" s="50"/>
      <c r="AR98" s="49"/>
      <c r="AS98" s="41"/>
      <c r="AT98" s="41"/>
      <c r="AU98" s="41"/>
      <c r="AV98" s="50"/>
    </row>
    <row r="99" spans="1:48" ht="13.2" x14ac:dyDescent="0.25">
      <c r="A99" s="61" t="s">
        <v>5</v>
      </c>
      <c r="B99" s="61">
        <v>92</v>
      </c>
      <c r="C99" s="62">
        <v>50</v>
      </c>
      <c r="D99" s="63">
        <v>92</v>
      </c>
      <c r="E99" s="225">
        <v>0.38900000000000001</v>
      </c>
      <c r="F99" s="64"/>
      <c r="G99" s="64"/>
      <c r="H99" s="64"/>
      <c r="I99" s="64"/>
      <c r="J99" s="64"/>
      <c r="K99" s="64"/>
      <c r="L99" s="222"/>
      <c r="M99" s="64">
        <f t="shared" si="24"/>
        <v>-0.38900000000000001</v>
      </c>
      <c r="N99" s="61"/>
      <c r="O99" s="61"/>
      <c r="P99" s="61"/>
      <c r="Q99" s="47"/>
      <c r="R99" s="87" t="s">
        <v>43</v>
      </c>
      <c r="S99" s="88" t="s">
        <v>62</v>
      </c>
      <c r="T99" s="207">
        <v>5.0000000000000001E-3</v>
      </c>
      <c r="U99" s="207"/>
      <c r="V99" s="207">
        <v>-9.6000000000000002E-2</v>
      </c>
      <c r="W99" s="89" t="e">
        <f>ROUND(MAX(L99:L103)/T101-1,3)</f>
        <v>#DIV/0!</v>
      </c>
      <c r="X99" s="68" t="e">
        <f>IF(AND(AA99&gt;=Y99, AA99&lt;=Z99),0,1)</f>
        <v>#DIV/0!</v>
      </c>
      <c r="Y99" s="69">
        <f>ABS(T99)</f>
        <v>5.0000000000000001E-3</v>
      </c>
      <c r="Z99" s="69">
        <f>ABS(V99)</f>
        <v>9.6000000000000002E-2</v>
      </c>
      <c r="AA99" s="69" t="e">
        <f>ABS(W99)</f>
        <v>#DIV/0!</v>
      </c>
      <c r="AB99" s="69" t="e">
        <f>Z99-AA99</f>
        <v>#DIV/0!</v>
      </c>
      <c r="AC99" s="70" t="e">
        <f>IF(X99=1,ABS(V99-W99),)</f>
        <v>#DIV/0!</v>
      </c>
      <c r="AD99" s="70" t="e">
        <f>IF(X99=1,ABS(T99-W99),)</f>
        <v>#DIV/0!</v>
      </c>
      <c r="AE99" s="70" t="e">
        <f>MIN(AC99:AD99)</f>
        <v>#DIV/0!</v>
      </c>
      <c r="AF99" s="41"/>
      <c r="AL99" s="18"/>
      <c r="AM99" s="49"/>
      <c r="AN99" s="41"/>
      <c r="AO99" s="41"/>
      <c r="AP99" s="41"/>
      <c r="AQ99" s="50"/>
      <c r="AR99" s="49"/>
      <c r="AS99" s="41"/>
      <c r="AT99" s="41"/>
      <c r="AU99" s="41"/>
      <c r="AV99" s="50"/>
    </row>
    <row r="100" spans="1:48" ht="13.2" x14ac:dyDescent="0.25">
      <c r="A100" s="61" t="s">
        <v>5</v>
      </c>
      <c r="B100" s="61">
        <v>93</v>
      </c>
      <c r="C100" s="62">
        <v>50</v>
      </c>
      <c r="D100" s="63">
        <v>93</v>
      </c>
      <c r="E100" s="225">
        <v>0.38200000000000001</v>
      </c>
      <c r="F100" s="64"/>
      <c r="G100" s="64"/>
      <c r="H100" s="64"/>
      <c r="I100" s="64"/>
      <c r="J100" s="64"/>
      <c r="K100" s="64"/>
      <c r="L100" s="222"/>
      <c r="M100" s="64">
        <f t="shared" si="24"/>
        <v>-0.38200000000000001</v>
      </c>
      <c r="N100" s="61"/>
      <c r="O100" s="61"/>
      <c r="P100" s="61"/>
      <c r="Q100" s="47"/>
      <c r="R100" s="90" t="s">
        <v>156</v>
      </c>
      <c r="S100" s="91" t="s">
        <v>63</v>
      </c>
      <c r="T100" s="208">
        <v>-0.11799999999999999</v>
      </c>
      <c r="U100" s="208"/>
      <c r="V100" s="208">
        <v>-0.188</v>
      </c>
      <c r="W100" s="92" t="e">
        <f>ROUND(MIN(L99:L103)/T101-1,3)</f>
        <v>#DIV/0!</v>
      </c>
      <c r="X100" s="68" t="e">
        <f>IF(AND(AA100&gt;=Y100, AA100&lt;=Z100),0,1)</f>
        <v>#DIV/0!</v>
      </c>
      <c r="Y100" s="69">
        <f>ABS(T100)</f>
        <v>0.11799999999999999</v>
      </c>
      <c r="Z100" s="69">
        <f>ABS(V100)</f>
        <v>0.188</v>
      </c>
      <c r="AA100" s="69" t="e">
        <f>ABS(W100)</f>
        <v>#DIV/0!</v>
      </c>
      <c r="AB100" s="69" t="e">
        <f>Z100-AA100</f>
        <v>#DIV/0!</v>
      </c>
      <c r="AC100" s="70" t="e">
        <f>IF(X100=1,ABS(V100-W100),)</f>
        <v>#DIV/0!</v>
      </c>
      <c r="AD100" s="70" t="e">
        <f>IF(X100=1,ABS(T100-W100),)</f>
        <v>#DIV/0!</v>
      </c>
      <c r="AE100" s="70" t="e">
        <f>MIN(AC100:AD100)</f>
        <v>#DIV/0!</v>
      </c>
      <c r="AF100" s="41"/>
      <c r="AL100" s="18"/>
      <c r="AM100" s="49"/>
      <c r="AN100" s="41"/>
      <c r="AO100" s="41"/>
      <c r="AP100" s="41"/>
      <c r="AQ100" s="50"/>
      <c r="AR100" s="49"/>
      <c r="AS100" s="41"/>
      <c r="AT100" s="41"/>
      <c r="AU100" s="41"/>
      <c r="AV100" s="50"/>
    </row>
    <row r="101" spans="1:48" ht="13.2" x14ac:dyDescent="0.25">
      <c r="A101" s="61" t="s">
        <v>5</v>
      </c>
      <c r="B101" s="61">
        <v>94</v>
      </c>
      <c r="C101" s="62">
        <v>50</v>
      </c>
      <c r="D101" s="63">
        <v>94</v>
      </c>
      <c r="E101" s="225">
        <v>0.375</v>
      </c>
      <c r="F101" s="64"/>
      <c r="G101" s="64"/>
      <c r="H101" s="64"/>
      <c r="I101" s="64"/>
      <c r="J101" s="64"/>
      <c r="K101" s="64"/>
      <c r="L101" s="222"/>
      <c r="M101" s="64">
        <f t="shared" si="24"/>
        <v>-0.375</v>
      </c>
      <c r="N101" s="61"/>
      <c r="O101" s="61"/>
      <c r="P101" s="61"/>
      <c r="Q101" s="47"/>
      <c r="R101" s="90" t="s">
        <v>50</v>
      </c>
      <c r="S101" s="93" t="s">
        <v>37</v>
      </c>
      <c r="T101" s="94" t="e">
        <f>AVERAGE(L64:L68)</f>
        <v>#DIV/0!</v>
      </c>
      <c r="U101" s="95"/>
      <c r="V101" s="94"/>
      <c r="W101" s="96"/>
      <c r="X101" s="49"/>
      <c r="Y101" s="41"/>
      <c r="Z101" s="78"/>
      <c r="AA101" s="78"/>
      <c r="AB101" s="52"/>
      <c r="AC101" s="49"/>
      <c r="AD101" s="41"/>
      <c r="AE101" s="41"/>
      <c r="AF101" s="41"/>
      <c r="AL101" s="18"/>
      <c r="AM101" s="49"/>
      <c r="AN101" s="41"/>
      <c r="AO101" s="41"/>
      <c r="AP101" s="41"/>
      <c r="AQ101" s="50"/>
      <c r="AR101" s="49"/>
      <c r="AS101" s="41"/>
      <c r="AT101" s="41"/>
      <c r="AU101" s="41"/>
      <c r="AV101" s="50"/>
    </row>
    <row r="102" spans="1:48" ht="13.2" x14ac:dyDescent="0.25">
      <c r="A102" s="61" t="s">
        <v>5</v>
      </c>
      <c r="B102" s="61">
        <v>95</v>
      </c>
      <c r="C102" s="62">
        <v>50</v>
      </c>
      <c r="D102" s="63">
        <v>95</v>
      </c>
      <c r="E102" s="225">
        <v>0.36127784383967082</v>
      </c>
      <c r="F102" s="64"/>
      <c r="G102" s="64"/>
      <c r="H102" s="64"/>
      <c r="I102" s="64"/>
      <c r="J102" s="64"/>
      <c r="K102" s="64"/>
      <c r="L102" s="222"/>
      <c r="M102" s="64">
        <f t="shared" si="24"/>
        <v>-0.36127784383967082</v>
      </c>
      <c r="N102" s="61"/>
      <c r="O102" s="61"/>
      <c r="P102" s="61"/>
      <c r="Q102" s="47"/>
      <c r="R102" s="90"/>
      <c r="S102" s="91"/>
      <c r="T102" s="97"/>
      <c r="U102" s="95"/>
      <c r="V102" s="94"/>
      <c r="W102" s="96"/>
      <c r="X102" s="49"/>
      <c r="Y102" s="41"/>
      <c r="Z102" s="78"/>
      <c r="AA102" s="78"/>
      <c r="AB102" s="52"/>
      <c r="AC102" s="49"/>
      <c r="AD102" s="41"/>
      <c r="AE102" s="41"/>
      <c r="AF102" s="41"/>
      <c r="AL102" s="18"/>
      <c r="AM102" s="49"/>
      <c r="AN102" s="41"/>
      <c r="AO102" s="41"/>
      <c r="AP102" s="41"/>
      <c r="AQ102" s="50"/>
      <c r="AR102" s="49"/>
      <c r="AS102" s="41"/>
      <c r="AT102" s="41"/>
      <c r="AU102" s="41"/>
      <c r="AV102" s="50"/>
    </row>
    <row r="103" spans="1:48" ht="13.8" thickBot="1" x14ac:dyDescent="0.3">
      <c r="A103" s="61" t="s">
        <v>5</v>
      </c>
      <c r="B103" s="61">
        <v>96</v>
      </c>
      <c r="C103" s="62">
        <v>50</v>
      </c>
      <c r="D103" s="63">
        <v>96</v>
      </c>
      <c r="E103" s="225">
        <v>0.35499999999999998</v>
      </c>
      <c r="F103" s="64"/>
      <c r="G103" s="64"/>
      <c r="H103" s="64"/>
      <c r="I103" s="64"/>
      <c r="J103" s="64"/>
      <c r="K103" s="64"/>
      <c r="L103" s="222"/>
      <c r="M103" s="64">
        <f t="shared" si="24"/>
        <v>-0.35499999999999998</v>
      </c>
      <c r="N103" s="61"/>
      <c r="O103" s="61"/>
      <c r="P103" s="61"/>
      <c r="Q103" s="47"/>
      <c r="R103" s="98"/>
      <c r="S103" s="99"/>
      <c r="T103" s="100"/>
      <c r="U103" s="101"/>
      <c r="V103" s="102"/>
      <c r="W103" s="103"/>
      <c r="X103" s="49"/>
      <c r="Y103" s="41"/>
      <c r="Z103" s="78"/>
      <c r="AA103" s="78"/>
      <c r="AB103" s="52"/>
      <c r="AC103" s="49"/>
      <c r="AD103" s="41"/>
      <c r="AE103" s="41"/>
      <c r="AF103" s="41"/>
      <c r="AL103" s="18"/>
      <c r="AM103" s="49"/>
      <c r="AN103" s="41"/>
      <c r="AO103" s="41"/>
      <c r="AP103" s="41"/>
      <c r="AQ103" s="50"/>
      <c r="AR103" s="49"/>
      <c r="AS103" s="41"/>
      <c r="AT103" s="41"/>
      <c r="AU103" s="41"/>
      <c r="AV103" s="50"/>
    </row>
    <row r="104" spans="1:48" ht="13.2" x14ac:dyDescent="0.25">
      <c r="A104" s="61" t="s">
        <v>5</v>
      </c>
      <c r="B104" s="61">
        <v>97</v>
      </c>
      <c r="C104" s="62">
        <v>120</v>
      </c>
      <c r="D104" s="63">
        <v>97</v>
      </c>
      <c r="E104" s="225">
        <v>0.34100000000000003</v>
      </c>
      <c r="F104" s="64"/>
      <c r="G104" s="64"/>
      <c r="H104" s="64"/>
      <c r="I104" s="64"/>
      <c r="J104" s="64"/>
      <c r="K104" s="64"/>
      <c r="L104" s="222"/>
      <c r="M104" s="64">
        <f t="shared" si="24"/>
        <v>-0.34100000000000003</v>
      </c>
      <c r="N104" s="61"/>
      <c r="O104" s="61"/>
      <c r="P104" s="61"/>
      <c r="Q104" s="47"/>
      <c r="R104" s="65" t="s">
        <v>44</v>
      </c>
      <c r="S104" s="66" t="s">
        <v>62</v>
      </c>
      <c r="T104" s="209">
        <v>-8.2000000000000003E-2</v>
      </c>
      <c r="U104" s="209"/>
      <c r="V104" s="209">
        <v>-0.13600000000000001</v>
      </c>
      <c r="W104" s="67" t="e">
        <f>ROUND(MAX(L104:L108)/T106-1,3)</f>
        <v>#DIV/0!</v>
      </c>
      <c r="X104" s="68" t="e">
        <f>IF(AND(AA104&gt;=Y104, AA104&lt;=Z104),0,1)</f>
        <v>#DIV/0!</v>
      </c>
      <c r="Y104" s="69">
        <f>ABS(T104)</f>
        <v>8.2000000000000003E-2</v>
      </c>
      <c r="Z104" s="69">
        <f>ABS(V104)</f>
        <v>0.13600000000000001</v>
      </c>
      <c r="AA104" s="69" t="e">
        <f>ABS(W104)</f>
        <v>#DIV/0!</v>
      </c>
      <c r="AB104" s="69" t="e">
        <f>Z104-AA104</f>
        <v>#DIV/0!</v>
      </c>
      <c r="AC104" s="70" t="e">
        <f>IF(X104=1,ABS(V104-W104),)</f>
        <v>#DIV/0!</v>
      </c>
      <c r="AD104" s="70" t="e">
        <f>IF(X104=1,ABS(T104-W104),)</f>
        <v>#DIV/0!</v>
      </c>
      <c r="AE104" s="70" t="e">
        <f>MIN(AC104:AD104)</f>
        <v>#DIV/0!</v>
      </c>
      <c r="AF104" s="41"/>
      <c r="AL104" s="18"/>
      <c r="AM104" s="49"/>
      <c r="AN104" s="41"/>
      <c r="AO104" s="41"/>
      <c r="AP104" s="41"/>
      <c r="AQ104" s="50"/>
      <c r="AR104" s="49"/>
      <c r="AS104" s="41"/>
      <c r="AT104" s="41"/>
      <c r="AU104" s="41"/>
      <c r="AV104" s="50"/>
    </row>
    <row r="105" spans="1:48" ht="13.2" x14ac:dyDescent="0.25">
      <c r="A105" s="61" t="s">
        <v>5</v>
      </c>
      <c r="B105" s="61">
        <v>98</v>
      </c>
      <c r="C105" s="62">
        <v>120</v>
      </c>
      <c r="D105" s="63">
        <v>98</v>
      </c>
      <c r="E105" s="225">
        <v>0.34300000000000003</v>
      </c>
      <c r="F105" s="64"/>
      <c r="G105" s="64"/>
      <c r="H105" s="64"/>
      <c r="I105" s="64"/>
      <c r="J105" s="64"/>
      <c r="K105" s="64"/>
      <c r="L105" s="222"/>
      <c r="M105" s="64">
        <f t="shared" si="24"/>
        <v>-0.34300000000000003</v>
      </c>
      <c r="N105" s="61"/>
      <c r="O105" s="61"/>
      <c r="P105" s="61"/>
      <c r="Q105" s="47"/>
      <c r="R105" s="71" t="s">
        <v>48</v>
      </c>
      <c r="S105" s="72" t="s">
        <v>63</v>
      </c>
      <c r="T105" s="210">
        <v>-0.123</v>
      </c>
      <c r="U105" s="210"/>
      <c r="V105" s="210">
        <v>-0.23599999999999999</v>
      </c>
      <c r="W105" s="73" t="e">
        <f>ROUND(MIN(L104:L108)/T106-1,3)</f>
        <v>#DIV/0!</v>
      </c>
      <c r="X105" s="68" t="e">
        <f>IF(AND(AA105&gt;=Y105, AA105&lt;=Z105),0,1)</f>
        <v>#DIV/0!</v>
      </c>
      <c r="Y105" s="69">
        <f>ABS(T105)</f>
        <v>0.123</v>
      </c>
      <c r="Z105" s="69">
        <f>ABS(V105)</f>
        <v>0.23599999999999999</v>
      </c>
      <c r="AA105" s="69" t="e">
        <f>ABS(W105)</f>
        <v>#DIV/0!</v>
      </c>
      <c r="AB105" s="69" t="e">
        <f>Z105-AA105</f>
        <v>#DIV/0!</v>
      </c>
      <c r="AC105" s="70" t="e">
        <f>IF(X105=1,ABS(V105-W105),)</f>
        <v>#DIV/0!</v>
      </c>
      <c r="AD105" s="70" t="e">
        <f>IF(X105=1,ABS(T105-W105),)</f>
        <v>#DIV/0!</v>
      </c>
      <c r="AE105" s="70" t="e">
        <f>MIN(AC105:AD105)</f>
        <v>#DIV/0!</v>
      </c>
      <c r="AF105" s="41"/>
      <c r="AL105" s="18"/>
      <c r="AM105" s="49"/>
      <c r="AN105" s="41"/>
      <c r="AO105" s="41"/>
      <c r="AP105" s="41"/>
      <c r="AQ105" s="50"/>
      <c r="AR105" s="49"/>
      <c r="AS105" s="41"/>
      <c r="AT105" s="41"/>
      <c r="AU105" s="41"/>
      <c r="AV105" s="50"/>
    </row>
    <row r="106" spans="1:48" ht="13.2" x14ac:dyDescent="0.25">
      <c r="A106" s="61" t="s">
        <v>5</v>
      </c>
      <c r="B106" s="61">
        <v>99</v>
      </c>
      <c r="C106" s="62">
        <v>120</v>
      </c>
      <c r="D106" s="63">
        <v>99</v>
      </c>
      <c r="E106" s="225">
        <v>0.33900000000000002</v>
      </c>
      <c r="F106" s="64"/>
      <c r="G106" s="64"/>
      <c r="H106" s="64"/>
      <c r="I106" s="64"/>
      <c r="J106" s="64"/>
      <c r="K106" s="64"/>
      <c r="L106" s="222"/>
      <c r="M106" s="64">
        <f t="shared" si="24"/>
        <v>-0.33900000000000002</v>
      </c>
      <c r="N106" s="61"/>
      <c r="O106" s="61"/>
      <c r="P106" s="61"/>
      <c r="Q106" s="47"/>
      <c r="R106" s="71" t="s">
        <v>47</v>
      </c>
      <c r="S106" s="74" t="s">
        <v>37</v>
      </c>
      <c r="T106" s="75" t="e">
        <f>AVERAGE(L69:L73)</f>
        <v>#DIV/0!</v>
      </c>
      <c r="U106" s="76"/>
      <c r="V106" s="75"/>
      <c r="W106" s="77"/>
      <c r="X106" s="78"/>
      <c r="Y106" s="41"/>
      <c r="Z106" s="78"/>
      <c r="AA106" s="78"/>
      <c r="AB106" s="52"/>
      <c r="AC106" s="49"/>
      <c r="AD106" s="41"/>
      <c r="AE106" s="41"/>
      <c r="AF106" s="41"/>
      <c r="AL106" s="18"/>
      <c r="AM106" s="49"/>
      <c r="AN106" s="41"/>
      <c r="AO106" s="41"/>
      <c r="AP106" s="41"/>
      <c r="AQ106" s="50"/>
      <c r="AR106" s="49"/>
      <c r="AS106" s="41"/>
      <c r="AT106" s="41"/>
      <c r="AU106" s="41"/>
      <c r="AV106" s="50"/>
    </row>
    <row r="107" spans="1:48" ht="13.2" x14ac:dyDescent="0.25">
      <c r="A107" s="61" t="s">
        <v>5</v>
      </c>
      <c r="B107" s="61">
        <v>100</v>
      </c>
      <c r="C107" s="62">
        <v>120</v>
      </c>
      <c r="D107" s="63">
        <v>100</v>
      </c>
      <c r="E107" s="226">
        <v>0.33300000000000002</v>
      </c>
      <c r="F107" s="64"/>
      <c r="G107" s="64"/>
      <c r="H107" s="64"/>
      <c r="I107" s="64"/>
      <c r="J107" s="64"/>
      <c r="K107" s="64"/>
      <c r="L107" s="222"/>
      <c r="M107" s="64">
        <f t="shared" si="24"/>
        <v>-0.33300000000000002</v>
      </c>
      <c r="N107" s="61"/>
      <c r="O107" s="61"/>
      <c r="P107" s="61"/>
      <c r="Q107" s="47"/>
      <c r="R107" s="71"/>
      <c r="S107" s="79"/>
      <c r="T107" s="75"/>
      <c r="U107" s="76"/>
      <c r="V107" s="75"/>
      <c r="W107" s="80"/>
      <c r="X107" s="78"/>
      <c r="Y107" s="41"/>
      <c r="Z107" s="78"/>
      <c r="AA107" s="78"/>
      <c r="AB107" s="52"/>
      <c r="AC107" s="49"/>
      <c r="AD107" s="41"/>
      <c r="AE107" s="41"/>
      <c r="AF107" s="41"/>
      <c r="AL107" s="18"/>
      <c r="AM107" s="49"/>
      <c r="AN107" s="41"/>
      <c r="AO107" s="41"/>
      <c r="AP107" s="41"/>
      <c r="AQ107" s="50"/>
      <c r="AR107" s="49"/>
      <c r="AS107" s="41"/>
      <c r="AT107" s="41"/>
      <c r="AU107" s="41"/>
      <c r="AV107" s="50"/>
    </row>
    <row r="108" spans="1:48" ht="13.8" thickBot="1" x14ac:dyDescent="0.3">
      <c r="A108" s="61" t="s">
        <v>5</v>
      </c>
      <c r="B108" s="61">
        <v>101</v>
      </c>
      <c r="C108" s="62">
        <v>120</v>
      </c>
      <c r="D108" s="63">
        <v>101</v>
      </c>
      <c r="E108" s="226">
        <v>0.32833769183914774</v>
      </c>
      <c r="F108" s="64"/>
      <c r="G108" s="64"/>
      <c r="H108" s="64"/>
      <c r="I108" s="64"/>
      <c r="J108" s="64"/>
      <c r="K108" s="64"/>
      <c r="L108" s="222"/>
      <c r="M108" s="64">
        <f t="shared" si="24"/>
        <v>-0.32833769183914774</v>
      </c>
      <c r="N108" s="61"/>
      <c r="O108" s="61"/>
      <c r="P108" s="61"/>
      <c r="Q108" s="47"/>
      <c r="R108" s="81"/>
      <c r="S108" s="82"/>
      <c r="T108" s="83"/>
      <c r="U108" s="84"/>
      <c r="V108" s="85"/>
      <c r="W108" s="86"/>
      <c r="X108" s="49"/>
      <c r="Y108" s="41"/>
      <c r="Z108" s="104"/>
      <c r="AA108" s="78"/>
      <c r="AB108" s="52"/>
      <c r="AC108" s="49"/>
      <c r="AD108" s="41"/>
      <c r="AE108" s="41"/>
      <c r="AF108" s="41"/>
      <c r="AL108" s="18"/>
      <c r="AM108" s="49"/>
      <c r="AN108" s="41"/>
      <c r="AO108" s="41"/>
      <c r="AP108" s="41"/>
      <c r="AQ108" s="50"/>
      <c r="AR108" s="49"/>
      <c r="AS108" s="41"/>
      <c r="AT108" s="41"/>
      <c r="AU108" s="41"/>
      <c r="AV108" s="50"/>
    </row>
    <row r="109" spans="1:48" ht="13.2" x14ac:dyDescent="0.25">
      <c r="A109" s="61" t="s">
        <v>5</v>
      </c>
      <c r="B109" s="61">
        <v>102</v>
      </c>
      <c r="C109" s="62">
        <v>50</v>
      </c>
      <c r="D109" s="63">
        <v>102</v>
      </c>
      <c r="E109" s="226">
        <v>0.29899999999999999</v>
      </c>
      <c r="F109" s="64"/>
      <c r="G109" s="64"/>
      <c r="H109" s="64"/>
      <c r="I109" s="64"/>
      <c r="J109" s="64"/>
      <c r="K109" s="64"/>
      <c r="L109" s="222"/>
      <c r="M109" s="64">
        <f t="shared" si="24"/>
        <v>-0.29899999999999999</v>
      </c>
      <c r="N109" s="61"/>
      <c r="O109" s="61"/>
      <c r="P109" s="61"/>
      <c r="Q109" s="47"/>
      <c r="R109" s="87" t="s">
        <v>45</v>
      </c>
      <c r="S109" s="88" t="s">
        <v>62</v>
      </c>
      <c r="T109" s="211">
        <v>-0.252</v>
      </c>
      <c r="U109" s="211"/>
      <c r="V109" s="211">
        <v>-0.29599999999999999</v>
      </c>
      <c r="W109" s="89" t="e">
        <f>ROUND(MAX(L109:L113)/T111-1,3)</f>
        <v>#DIV/0!</v>
      </c>
      <c r="X109" s="68" t="e">
        <f>IF(AND(AA109&gt;=Y109, AA109&lt;=Z109),0,1)</f>
        <v>#DIV/0!</v>
      </c>
      <c r="Y109" s="69">
        <f>ABS(T109)</f>
        <v>0.252</v>
      </c>
      <c r="Z109" s="69">
        <f>ABS(V109)</f>
        <v>0.29599999999999999</v>
      </c>
      <c r="AA109" s="69" t="e">
        <f>ABS(W109)</f>
        <v>#DIV/0!</v>
      </c>
      <c r="AB109" s="69" t="e">
        <f>Z109-AA109</f>
        <v>#DIV/0!</v>
      </c>
      <c r="AC109" s="70" t="e">
        <f>IF(X109=1,ABS(V109-W109),)</f>
        <v>#DIV/0!</v>
      </c>
      <c r="AD109" s="70" t="e">
        <f>IF(X109=1,ABS(T109-W109),)</f>
        <v>#DIV/0!</v>
      </c>
      <c r="AE109" s="70" t="e">
        <f>MIN(AC109:AD109)</f>
        <v>#DIV/0!</v>
      </c>
      <c r="AF109" s="41"/>
      <c r="AL109" s="18"/>
      <c r="AM109" s="49"/>
      <c r="AN109" s="41"/>
      <c r="AO109" s="41"/>
      <c r="AP109" s="41"/>
      <c r="AQ109" s="50"/>
      <c r="AR109" s="49"/>
      <c r="AS109" s="41"/>
      <c r="AT109" s="41"/>
      <c r="AU109" s="41"/>
      <c r="AV109" s="50"/>
    </row>
    <row r="110" spans="1:48" ht="13.2" x14ac:dyDescent="0.25">
      <c r="A110" s="61" t="s">
        <v>5</v>
      </c>
      <c r="B110" s="61">
        <v>103</v>
      </c>
      <c r="C110" s="62">
        <v>50</v>
      </c>
      <c r="D110" s="63">
        <v>103</v>
      </c>
      <c r="E110" s="226">
        <v>0.28399999999999997</v>
      </c>
      <c r="F110" s="64"/>
      <c r="G110" s="64"/>
      <c r="H110" s="64"/>
      <c r="I110" s="64"/>
      <c r="J110" s="64"/>
      <c r="K110" s="64"/>
      <c r="L110" s="222"/>
      <c r="M110" s="64">
        <f t="shared" si="24"/>
        <v>-0.28399999999999997</v>
      </c>
      <c r="N110" s="61"/>
      <c r="O110" s="61"/>
      <c r="P110" s="61"/>
      <c r="Q110" s="47"/>
      <c r="R110" s="90" t="s">
        <v>156</v>
      </c>
      <c r="S110" s="91" t="s">
        <v>63</v>
      </c>
      <c r="T110" s="212">
        <v>-0.34</v>
      </c>
      <c r="U110" s="212"/>
      <c r="V110" s="212">
        <v>-0.42799999999999999</v>
      </c>
      <c r="W110" s="92" t="e">
        <f>ROUND(MIN(L109:L113)/T111-1,3)</f>
        <v>#DIV/0!</v>
      </c>
      <c r="X110" s="68" t="e">
        <f>IF(AND(AA110&gt;=Y110, AA110&lt;=Z110),0,1)</f>
        <v>#DIV/0!</v>
      </c>
      <c r="Y110" s="69">
        <f>ABS(T110)</f>
        <v>0.34</v>
      </c>
      <c r="Z110" s="69">
        <f>ABS(V110)</f>
        <v>0.42799999999999999</v>
      </c>
      <c r="AA110" s="69" t="e">
        <f>ABS(W110)</f>
        <v>#DIV/0!</v>
      </c>
      <c r="AB110" s="69" t="e">
        <f>Z110-AA110</f>
        <v>#DIV/0!</v>
      </c>
      <c r="AC110" s="70" t="e">
        <f>IF(X110=1,ABS(V110-W110),)</f>
        <v>#DIV/0!</v>
      </c>
      <c r="AD110" s="70" t="e">
        <f>IF(X110=1,ABS(T110-W110),)</f>
        <v>#DIV/0!</v>
      </c>
      <c r="AE110" s="70" t="e">
        <f>MIN(AC110:AD110)</f>
        <v>#DIV/0!</v>
      </c>
      <c r="AF110" s="41"/>
      <c r="AL110" s="18"/>
      <c r="AM110" s="49"/>
      <c r="AN110" s="41"/>
      <c r="AO110" s="41"/>
      <c r="AP110" s="41"/>
      <c r="AQ110" s="50"/>
      <c r="AR110" s="49"/>
      <c r="AS110" s="41"/>
      <c r="AT110" s="41"/>
      <c r="AU110" s="41"/>
      <c r="AV110" s="50"/>
    </row>
    <row r="111" spans="1:48" ht="13.2" x14ac:dyDescent="0.25">
      <c r="A111" s="61" t="s">
        <v>5</v>
      </c>
      <c r="B111" s="61">
        <v>104</v>
      </c>
      <c r="C111" s="62">
        <v>50</v>
      </c>
      <c r="D111" s="63">
        <v>104</v>
      </c>
      <c r="E111" s="226">
        <v>0.26700000000000002</v>
      </c>
      <c r="F111" s="64"/>
      <c r="G111" s="64"/>
      <c r="H111" s="64"/>
      <c r="I111" s="64"/>
      <c r="J111" s="64"/>
      <c r="K111" s="64"/>
      <c r="L111" s="222"/>
      <c r="M111" s="64">
        <f t="shared" si="24"/>
        <v>-0.26700000000000002</v>
      </c>
      <c r="N111" s="61"/>
      <c r="O111" s="61"/>
      <c r="P111" s="61"/>
      <c r="Q111" s="47"/>
      <c r="R111" s="90" t="s">
        <v>47</v>
      </c>
      <c r="S111" s="93" t="s">
        <v>37</v>
      </c>
      <c r="T111" s="94" t="e">
        <f>AVERAGE(L74:L78)</f>
        <v>#DIV/0!</v>
      </c>
      <c r="U111" s="95"/>
      <c r="V111" s="94"/>
      <c r="W111" s="96"/>
      <c r="X111" s="78"/>
      <c r="Y111" s="41"/>
      <c r="Z111" s="78"/>
      <c r="AA111" s="78"/>
      <c r="AB111" s="52"/>
      <c r="AC111" s="49"/>
      <c r="AD111" s="41"/>
      <c r="AE111" s="41"/>
      <c r="AF111" s="41"/>
      <c r="AL111" s="18"/>
      <c r="AM111" s="49"/>
      <c r="AN111" s="41"/>
      <c r="AO111" s="41"/>
      <c r="AP111" s="41"/>
      <c r="AQ111" s="50"/>
      <c r="AR111" s="49"/>
      <c r="AS111" s="41"/>
      <c r="AT111" s="41"/>
      <c r="AU111" s="41"/>
      <c r="AV111" s="50"/>
    </row>
    <row r="112" spans="1:48" ht="13.2" x14ac:dyDescent="0.25">
      <c r="A112" s="61" t="s">
        <v>5</v>
      </c>
      <c r="B112" s="61">
        <v>105</v>
      </c>
      <c r="C112" s="62">
        <v>50</v>
      </c>
      <c r="D112" s="63">
        <v>105</v>
      </c>
      <c r="E112" s="226">
        <v>0.26548851638053972</v>
      </c>
      <c r="F112" s="64"/>
      <c r="G112" s="64"/>
      <c r="H112" s="64"/>
      <c r="I112" s="64"/>
      <c r="J112" s="64"/>
      <c r="K112" s="64"/>
      <c r="L112" s="222"/>
      <c r="M112" s="64">
        <f t="shared" si="24"/>
        <v>-0.26548851638053972</v>
      </c>
      <c r="N112" s="61"/>
      <c r="O112" s="61"/>
      <c r="P112" s="61"/>
      <c r="Q112" s="47"/>
      <c r="R112" s="90"/>
      <c r="S112" s="91"/>
      <c r="T112" s="97"/>
      <c r="U112" s="95"/>
      <c r="V112" s="94"/>
      <c r="W112" s="96"/>
      <c r="X112" s="49"/>
      <c r="Y112" s="41"/>
      <c r="Z112" s="78"/>
      <c r="AA112" s="78"/>
      <c r="AB112" s="52"/>
      <c r="AC112" s="49"/>
      <c r="AD112" s="41"/>
      <c r="AE112" s="41"/>
      <c r="AF112" s="41"/>
      <c r="AL112" s="18"/>
      <c r="AM112" s="49"/>
      <c r="AN112" s="41"/>
      <c r="AO112" s="41"/>
      <c r="AP112" s="41"/>
      <c r="AQ112" s="50"/>
      <c r="AR112" s="49"/>
      <c r="AS112" s="41"/>
      <c r="AT112" s="41"/>
      <c r="AU112" s="41"/>
      <c r="AV112" s="50"/>
    </row>
    <row r="113" spans="1:52" ht="13.8" thickBot="1" x14ac:dyDescent="0.3">
      <c r="A113" s="61" t="s">
        <v>5</v>
      </c>
      <c r="B113" s="61">
        <v>106</v>
      </c>
      <c r="C113" s="62">
        <v>50</v>
      </c>
      <c r="D113" s="63">
        <v>106</v>
      </c>
      <c r="E113" s="226">
        <v>0.25900000000000001</v>
      </c>
      <c r="F113" s="64"/>
      <c r="G113" s="64"/>
      <c r="H113" s="64"/>
      <c r="I113" s="64"/>
      <c r="J113" s="64"/>
      <c r="K113" s="64"/>
      <c r="L113" s="222"/>
      <c r="M113" s="64">
        <f t="shared" si="24"/>
        <v>-0.25900000000000001</v>
      </c>
      <c r="N113" s="61"/>
      <c r="O113" s="61"/>
      <c r="P113" s="61"/>
      <c r="Q113" s="47"/>
      <c r="R113" s="98"/>
      <c r="S113" s="99"/>
      <c r="T113" s="100"/>
      <c r="U113" s="101"/>
      <c r="V113" s="102"/>
      <c r="W113" s="103"/>
      <c r="X113" s="49"/>
      <c r="Y113" s="41"/>
      <c r="Z113" s="104"/>
      <c r="AA113" s="78"/>
      <c r="AB113" s="52"/>
      <c r="AC113" s="49"/>
      <c r="AD113" s="41"/>
      <c r="AE113" s="41"/>
      <c r="AF113" s="41"/>
      <c r="AL113" s="18"/>
      <c r="AM113" s="49"/>
      <c r="AN113" s="41"/>
      <c r="AO113" s="41"/>
      <c r="AP113" s="41"/>
      <c r="AQ113" s="50"/>
      <c r="AR113" s="49"/>
      <c r="AS113" s="41"/>
      <c r="AT113" s="41"/>
      <c r="AU113" s="41"/>
      <c r="AV113" s="50"/>
    </row>
    <row r="114" spans="1:52" ht="13.2" x14ac:dyDescent="0.25">
      <c r="A114" s="61" t="s">
        <v>5</v>
      </c>
      <c r="B114" s="61">
        <v>107</v>
      </c>
      <c r="C114" s="62">
        <v>120</v>
      </c>
      <c r="D114" s="63">
        <v>107</v>
      </c>
      <c r="E114" s="226">
        <v>0.28100000000000003</v>
      </c>
      <c r="F114" s="64"/>
      <c r="G114" s="64"/>
      <c r="H114" s="64"/>
      <c r="I114" s="64"/>
      <c r="J114" s="64"/>
      <c r="K114" s="64"/>
      <c r="L114" s="222"/>
      <c r="M114" s="64">
        <f t="shared" si="24"/>
        <v>-0.28100000000000003</v>
      </c>
      <c r="N114" s="61"/>
      <c r="O114" s="61"/>
      <c r="P114" s="61"/>
      <c r="Q114" s="47"/>
      <c r="R114" s="65" t="s">
        <v>46</v>
      </c>
      <c r="S114" s="66" t="s">
        <v>62</v>
      </c>
      <c r="T114" s="216">
        <v>-0.25700000000000001</v>
      </c>
      <c r="U114" s="216"/>
      <c r="V114" s="216">
        <v>-0.49399999999999999</v>
      </c>
      <c r="W114" s="67" t="e">
        <f>ROUND(MAX(L114:L118)/T116-1,3)</f>
        <v>#DIV/0!</v>
      </c>
      <c r="X114" s="68" t="e">
        <f>IF(AND(AA114&gt;=Y114, AA114&lt;=Z114),0,1)</f>
        <v>#DIV/0!</v>
      </c>
      <c r="Y114" s="69">
        <f>ABS(T114)</f>
        <v>0.25700000000000001</v>
      </c>
      <c r="Z114" s="69">
        <f>ABS(V114)</f>
        <v>0.49399999999999999</v>
      </c>
      <c r="AA114" s="69" t="e">
        <f>ABS(W114)</f>
        <v>#DIV/0!</v>
      </c>
      <c r="AB114" s="69" t="e">
        <f>Z114-AA114</f>
        <v>#DIV/0!</v>
      </c>
      <c r="AC114" s="70" t="e">
        <f>IF(X114=1,ABS(V114-W114),)</f>
        <v>#DIV/0!</v>
      </c>
      <c r="AD114" s="70" t="e">
        <f>IF(X114=1,ABS(T114-W114),)</f>
        <v>#DIV/0!</v>
      </c>
      <c r="AE114" s="70" t="e">
        <f>MIN(AC114:AD114)</f>
        <v>#DIV/0!</v>
      </c>
      <c r="AF114" s="41"/>
      <c r="AL114" s="18"/>
      <c r="AM114" s="49"/>
      <c r="AN114" s="41"/>
      <c r="AO114" s="41"/>
      <c r="AP114" s="41"/>
      <c r="AQ114" s="50"/>
      <c r="AR114" s="49"/>
      <c r="AS114" s="41"/>
      <c r="AT114" s="41"/>
      <c r="AU114" s="41"/>
      <c r="AV114" s="50"/>
    </row>
    <row r="115" spans="1:52" ht="13.2" x14ac:dyDescent="0.25">
      <c r="A115" s="61" t="s">
        <v>5</v>
      </c>
      <c r="B115" s="61">
        <v>108</v>
      </c>
      <c r="C115" s="62">
        <v>120</v>
      </c>
      <c r="D115" s="63">
        <v>108</v>
      </c>
      <c r="E115" s="226">
        <v>0.24199999999999999</v>
      </c>
      <c r="F115" s="64"/>
      <c r="G115" s="64"/>
      <c r="H115" s="64"/>
      <c r="I115" s="64"/>
      <c r="J115" s="64"/>
      <c r="K115" s="64"/>
      <c r="L115" s="222"/>
      <c r="M115" s="64">
        <f t="shared" si="24"/>
        <v>-0.24199999999999999</v>
      </c>
      <c r="N115" s="61"/>
      <c r="O115" s="61"/>
      <c r="P115" s="61"/>
      <c r="Q115" s="47"/>
      <c r="R115" s="71" t="s">
        <v>48</v>
      </c>
      <c r="S115" s="72" t="s">
        <v>63</v>
      </c>
      <c r="T115" s="217">
        <v>-0.48899999999999999</v>
      </c>
      <c r="U115" s="217"/>
      <c r="V115" s="217">
        <v>-0.80900000000000005</v>
      </c>
      <c r="W115" s="73" t="e">
        <f>ROUND(MIN(L114:L118)/T116-1,3)</f>
        <v>#DIV/0!</v>
      </c>
      <c r="X115" s="68" t="e">
        <f>IF(AND(AA115&gt;=Y115, AA115&lt;=Z115),0,1)</f>
        <v>#DIV/0!</v>
      </c>
      <c r="Y115" s="69">
        <f>ABS(T115)</f>
        <v>0.48899999999999999</v>
      </c>
      <c r="Z115" s="69">
        <f>ABS(V115)</f>
        <v>0.80900000000000005</v>
      </c>
      <c r="AA115" s="69" t="e">
        <f>ABS(W115)</f>
        <v>#DIV/0!</v>
      </c>
      <c r="AB115" s="69" t="e">
        <f>Z115-AA115</f>
        <v>#DIV/0!</v>
      </c>
      <c r="AC115" s="70" t="e">
        <f>IF(X115=1,ABS(V115-W115),)</f>
        <v>#DIV/0!</v>
      </c>
      <c r="AD115" s="70" t="e">
        <f>IF(X115=1,ABS(T115-W115),)</f>
        <v>#DIV/0!</v>
      </c>
      <c r="AE115" s="70" t="e">
        <f>MIN(AC115:AD115)</f>
        <v>#DIV/0!</v>
      </c>
      <c r="AF115" s="41"/>
      <c r="AL115" s="18"/>
      <c r="AM115" s="49"/>
      <c r="AN115" s="41"/>
      <c r="AO115" s="41"/>
      <c r="AP115" s="41"/>
      <c r="AQ115" s="50"/>
      <c r="AR115" s="49"/>
      <c r="AS115" s="41"/>
      <c r="AT115" s="41"/>
      <c r="AU115" s="41"/>
      <c r="AV115" s="50"/>
    </row>
    <row r="116" spans="1:52" ht="13.2" x14ac:dyDescent="0.25">
      <c r="A116" s="61" t="s">
        <v>5</v>
      </c>
      <c r="B116" s="61">
        <v>109</v>
      </c>
      <c r="C116" s="62">
        <v>120</v>
      </c>
      <c r="D116" s="63">
        <v>109</v>
      </c>
      <c r="E116" s="226">
        <v>0.20200000000000001</v>
      </c>
      <c r="F116" s="64"/>
      <c r="G116" s="64"/>
      <c r="H116" s="64"/>
      <c r="I116" s="64"/>
      <c r="J116" s="64"/>
      <c r="K116" s="64"/>
      <c r="L116" s="222"/>
      <c r="M116" s="64">
        <f t="shared" si="24"/>
        <v>-0.20200000000000001</v>
      </c>
      <c r="N116" s="61"/>
      <c r="O116" s="61"/>
      <c r="P116" s="61"/>
      <c r="Q116" s="47"/>
      <c r="R116" s="71" t="s">
        <v>49</v>
      </c>
      <c r="S116" s="74" t="s">
        <v>37</v>
      </c>
      <c r="T116" s="75" t="e">
        <f>AVERAGE(L79:L83)</f>
        <v>#DIV/0!</v>
      </c>
      <c r="U116" s="76"/>
      <c r="V116" s="75"/>
      <c r="W116" s="77"/>
      <c r="X116" s="49"/>
      <c r="Y116" s="41"/>
      <c r="Z116" s="78"/>
      <c r="AA116" s="78"/>
      <c r="AB116" s="52"/>
      <c r="AC116" s="49"/>
      <c r="AD116" s="41"/>
      <c r="AE116" s="41"/>
      <c r="AF116" s="41"/>
      <c r="AL116" s="18"/>
      <c r="AM116" s="49"/>
      <c r="AN116" s="41"/>
      <c r="AO116" s="41"/>
      <c r="AP116" s="41"/>
      <c r="AQ116" s="50"/>
      <c r="AR116" s="49"/>
      <c r="AS116" s="41"/>
      <c r="AT116" s="41"/>
      <c r="AU116" s="41"/>
      <c r="AV116" s="50"/>
    </row>
    <row r="117" spans="1:52" ht="13.2" x14ac:dyDescent="0.25">
      <c r="A117" s="61" t="s">
        <v>5</v>
      </c>
      <c r="B117" s="61">
        <v>110</v>
      </c>
      <c r="C117" s="62">
        <v>120</v>
      </c>
      <c r="D117" s="63">
        <v>110</v>
      </c>
      <c r="E117" s="226">
        <v>0.17499999999999999</v>
      </c>
      <c r="F117" s="64"/>
      <c r="G117" s="64"/>
      <c r="H117" s="64"/>
      <c r="I117" s="64"/>
      <c r="J117" s="64"/>
      <c r="K117" s="64"/>
      <c r="L117" s="222"/>
      <c r="M117" s="64">
        <f t="shared" si="24"/>
        <v>-0.17499999999999999</v>
      </c>
      <c r="N117" s="61"/>
      <c r="O117" s="61"/>
      <c r="P117" s="61"/>
      <c r="Q117" s="47"/>
      <c r="R117" s="71"/>
      <c r="S117" s="79"/>
      <c r="T117" s="75"/>
      <c r="U117" s="76"/>
      <c r="V117" s="75"/>
      <c r="W117" s="80"/>
      <c r="X117" s="49"/>
      <c r="Y117" s="41"/>
      <c r="Z117" s="78"/>
      <c r="AA117" s="78"/>
      <c r="AB117" s="52"/>
      <c r="AC117" s="49"/>
      <c r="AD117" s="41"/>
      <c r="AE117" s="41"/>
      <c r="AF117" s="41"/>
      <c r="AL117" s="18"/>
      <c r="AM117" s="49"/>
      <c r="AN117" s="41"/>
      <c r="AO117" s="41"/>
      <c r="AP117" s="41"/>
      <c r="AQ117" s="50"/>
      <c r="AR117" s="49"/>
      <c r="AS117" s="41"/>
      <c r="AT117" s="41"/>
      <c r="AU117" s="41"/>
      <c r="AV117" s="50"/>
    </row>
    <row r="118" spans="1:52" ht="13.8" thickBot="1" x14ac:dyDescent="0.3">
      <c r="A118" s="61" t="s">
        <v>5</v>
      </c>
      <c r="B118" s="61">
        <v>111</v>
      </c>
      <c r="C118" s="62">
        <v>120</v>
      </c>
      <c r="D118" s="63">
        <v>111</v>
      </c>
      <c r="E118" s="226">
        <v>0.158</v>
      </c>
      <c r="F118" s="64"/>
      <c r="G118" s="64"/>
      <c r="H118" s="64"/>
      <c r="I118" s="64"/>
      <c r="J118" s="64"/>
      <c r="K118" s="64"/>
      <c r="L118" s="222"/>
      <c r="M118" s="64">
        <f t="shared" si="24"/>
        <v>-0.158</v>
      </c>
      <c r="N118" s="61"/>
      <c r="O118" s="61"/>
      <c r="P118" s="61"/>
      <c r="Q118" s="47"/>
      <c r="R118" s="81"/>
      <c r="S118" s="82"/>
      <c r="T118" s="83"/>
      <c r="U118" s="84"/>
      <c r="V118" s="85"/>
      <c r="W118" s="86"/>
      <c r="X118" s="49"/>
      <c r="Y118" s="41"/>
      <c r="Z118" s="78"/>
      <c r="AA118" s="78"/>
      <c r="AB118" s="52"/>
      <c r="AC118" s="49"/>
      <c r="AD118" s="41"/>
      <c r="AE118" s="41"/>
      <c r="AF118" s="41"/>
      <c r="AL118" s="18"/>
      <c r="AM118" s="49"/>
      <c r="AN118" s="41"/>
      <c r="AO118" s="41"/>
      <c r="AP118" s="41"/>
      <c r="AQ118" s="50"/>
      <c r="AR118" s="49"/>
      <c r="AS118" s="41"/>
      <c r="AT118" s="41"/>
      <c r="AU118" s="41"/>
      <c r="AV118" s="50"/>
    </row>
    <row r="119" spans="1:52" ht="14.25" customHeight="1" x14ac:dyDescent="0.25">
      <c r="A119" s="38" t="s">
        <v>3</v>
      </c>
      <c r="B119" s="38">
        <v>112</v>
      </c>
      <c r="C119" s="45">
        <v>120</v>
      </c>
      <c r="D119" s="33">
        <v>112</v>
      </c>
      <c r="E119" s="215">
        <v>0.42299999999999999</v>
      </c>
      <c r="F119" s="46">
        <f t="shared" ref="F119:F168" si="25">E119+0.02</f>
        <v>0.443</v>
      </c>
      <c r="G119" s="46">
        <f t="shared" ref="G119:G168" si="26">E119-0.02</f>
        <v>0.40299999999999997</v>
      </c>
      <c r="H119" s="46">
        <f t="shared" ref="H119:H168" si="27">E119+0.04</f>
        <v>0.46299999999999997</v>
      </c>
      <c r="I119" s="46">
        <f t="shared" ref="I119:I168" si="28">E119-0.04</f>
        <v>0.38300000000000001</v>
      </c>
      <c r="J119" s="46">
        <f t="shared" ref="J119:J168" si="29">E119+0.06</f>
        <v>0.48299999999999998</v>
      </c>
      <c r="K119" s="46">
        <f t="shared" ref="K119:K168" si="30">E119-0.06</f>
        <v>0.36299999999999999</v>
      </c>
      <c r="L119" s="222"/>
      <c r="M119" s="46">
        <f t="shared" ref="M119:M172" si="31">IF(L119=0,0,L119-E119)</f>
        <v>0</v>
      </c>
      <c r="N119" s="38"/>
      <c r="O119" s="38"/>
      <c r="P119" s="38"/>
      <c r="Q119" s="47"/>
      <c r="R119" s="41"/>
      <c r="S119" s="49"/>
      <c r="T119" s="41"/>
      <c r="U119" s="41"/>
      <c r="V119" s="41"/>
      <c r="W119" s="44"/>
      <c r="X119" s="49"/>
      <c r="Y119" s="41"/>
      <c r="Z119" s="41"/>
      <c r="AA119" s="41"/>
      <c r="AB119" s="52"/>
      <c r="AC119" s="49"/>
      <c r="AD119" s="41"/>
      <c r="AE119" s="41"/>
      <c r="AF119" s="41"/>
      <c r="AL119" s="18"/>
      <c r="AM119" s="49"/>
      <c r="AN119" s="41"/>
      <c r="AO119" s="41"/>
      <c r="AP119" s="41"/>
      <c r="AQ119" s="50"/>
      <c r="AR119" s="49"/>
      <c r="AS119" s="41"/>
      <c r="AT119" s="41"/>
      <c r="AU119" s="41"/>
      <c r="AV119" s="50"/>
      <c r="AW119" s="49"/>
      <c r="AX119" s="41"/>
      <c r="AY119" s="41"/>
      <c r="AZ119" s="41"/>
    </row>
    <row r="120" spans="1:52" ht="14.25" customHeight="1" x14ac:dyDescent="0.25">
      <c r="A120" s="38" t="s">
        <v>3</v>
      </c>
      <c r="B120" s="38">
        <v>113</v>
      </c>
      <c r="C120" s="45">
        <v>120</v>
      </c>
      <c r="D120" s="33">
        <v>113</v>
      </c>
      <c r="E120" s="215">
        <v>0.4246148176520948</v>
      </c>
      <c r="F120" s="46">
        <f t="shared" si="25"/>
        <v>0.44461481765209482</v>
      </c>
      <c r="G120" s="46">
        <f t="shared" si="26"/>
        <v>0.40461481765209478</v>
      </c>
      <c r="H120" s="46">
        <f t="shared" si="27"/>
        <v>0.46461481765209478</v>
      </c>
      <c r="I120" s="46">
        <f t="shared" si="28"/>
        <v>0.38461481765209482</v>
      </c>
      <c r="J120" s="46">
        <f t="shared" si="29"/>
        <v>0.4846148176520948</v>
      </c>
      <c r="K120" s="46">
        <f t="shared" si="30"/>
        <v>0.3646148176520948</v>
      </c>
      <c r="L120" s="222"/>
      <c r="M120" s="46">
        <f t="shared" si="31"/>
        <v>0</v>
      </c>
      <c r="N120" s="38"/>
      <c r="O120" s="38"/>
      <c r="P120" s="38"/>
      <c r="Q120" s="47"/>
      <c r="R120" s="41"/>
      <c r="S120" s="49"/>
      <c r="T120" s="41"/>
      <c r="U120" s="41"/>
      <c r="V120" s="41"/>
      <c r="W120" s="44"/>
      <c r="X120" s="49"/>
      <c r="Y120" s="41"/>
      <c r="Z120" s="41"/>
      <c r="AA120" s="41"/>
      <c r="AB120" s="52"/>
      <c r="AC120" s="49"/>
      <c r="AD120" s="41"/>
      <c r="AE120" s="41"/>
      <c r="AF120" s="41"/>
      <c r="AL120" s="18"/>
      <c r="AM120" s="49"/>
      <c r="AN120" s="41"/>
      <c r="AO120" s="41"/>
      <c r="AP120" s="41"/>
      <c r="AQ120" s="50"/>
      <c r="AR120" s="49"/>
      <c r="AS120" s="41"/>
      <c r="AT120" s="41"/>
      <c r="AU120" s="41"/>
      <c r="AV120" s="50"/>
      <c r="AW120" s="49"/>
      <c r="AX120" s="41"/>
      <c r="AY120" s="41"/>
      <c r="AZ120" s="41"/>
    </row>
    <row r="121" spans="1:52" ht="14.25" customHeight="1" x14ac:dyDescent="0.25">
      <c r="A121" s="38" t="s">
        <v>3</v>
      </c>
      <c r="B121" s="38">
        <v>114</v>
      </c>
      <c r="C121" s="45">
        <v>120</v>
      </c>
      <c r="D121" s="33">
        <v>114</v>
      </c>
      <c r="E121" s="215">
        <v>0.41849872433299273</v>
      </c>
      <c r="F121" s="46">
        <f t="shared" si="25"/>
        <v>0.43849872433299275</v>
      </c>
      <c r="G121" s="46">
        <f t="shared" si="26"/>
        <v>0.39849872433299272</v>
      </c>
      <c r="H121" s="46">
        <f t="shared" si="27"/>
        <v>0.45849872433299271</v>
      </c>
      <c r="I121" s="46">
        <f t="shared" si="28"/>
        <v>0.37849872433299275</v>
      </c>
      <c r="J121" s="46">
        <f t="shared" si="29"/>
        <v>0.47849872433299273</v>
      </c>
      <c r="K121" s="46">
        <f t="shared" si="30"/>
        <v>0.35849872433299274</v>
      </c>
      <c r="L121" s="222"/>
      <c r="M121" s="46">
        <f t="shared" si="31"/>
        <v>0</v>
      </c>
      <c r="N121" s="38"/>
      <c r="O121" s="38"/>
      <c r="P121" s="38"/>
      <c r="Q121" s="47"/>
      <c r="R121" s="41"/>
      <c r="S121" s="49"/>
      <c r="T121" s="41"/>
      <c r="U121" s="41"/>
      <c r="V121" s="41"/>
      <c r="W121" s="44"/>
      <c r="X121" s="49"/>
      <c r="Y121" s="41"/>
      <c r="Z121" s="41"/>
      <c r="AA121" s="41"/>
      <c r="AB121" s="52"/>
      <c r="AC121" s="49"/>
      <c r="AD121" s="41"/>
      <c r="AE121" s="41"/>
      <c r="AF121" s="41"/>
      <c r="AL121" s="18"/>
      <c r="AM121" s="49"/>
      <c r="AN121" s="41"/>
      <c r="AO121" s="41"/>
      <c r="AP121" s="41"/>
      <c r="AQ121" s="50"/>
      <c r="AR121" s="49"/>
      <c r="AS121" s="41"/>
      <c r="AT121" s="41"/>
      <c r="AU121" s="41"/>
      <c r="AV121" s="50"/>
      <c r="AW121" s="49"/>
      <c r="AX121" s="41"/>
      <c r="AY121" s="41"/>
      <c r="AZ121" s="41"/>
    </row>
    <row r="122" spans="1:52" ht="14.25" customHeight="1" x14ac:dyDescent="0.25">
      <c r="A122" s="38" t="s">
        <v>3</v>
      </c>
      <c r="B122" s="38">
        <v>115</v>
      </c>
      <c r="C122" s="45">
        <v>120</v>
      </c>
      <c r="D122" s="33">
        <v>115</v>
      </c>
      <c r="E122" s="215">
        <v>0.41050610404575011</v>
      </c>
      <c r="F122" s="46">
        <f t="shared" si="25"/>
        <v>0.43050610404575013</v>
      </c>
      <c r="G122" s="46">
        <f t="shared" si="26"/>
        <v>0.39050610404575009</v>
      </c>
      <c r="H122" s="46">
        <f t="shared" si="27"/>
        <v>0.45050610404575009</v>
      </c>
      <c r="I122" s="46">
        <f t="shared" si="28"/>
        <v>0.37050610404575013</v>
      </c>
      <c r="J122" s="46">
        <f t="shared" si="29"/>
        <v>0.47050610404575011</v>
      </c>
      <c r="K122" s="46">
        <f t="shared" si="30"/>
        <v>0.35050610404575011</v>
      </c>
      <c r="L122" s="222"/>
      <c r="M122" s="46">
        <f t="shared" si="31"/>
        <v>0</v>
      </c>
      <c r="N122" s="38"/>
      <c r="O122" s="38"/>
      <c r="P122" s="38"/>
      <c r="Q122" s="47"/>
      <c r="R122" s="41"/>
      <c r="S122" s="49"/>
      <c r="T122" s="41"/>
      <c r="U122" s="41"/>
      <c r="V122" s="41"/>
      <c r="W122" s="44"/>
      <c r="X122" s="49"/>
      <c r="Y122" s="41"/>
      <c r="Z122" s="41"/>
      <c r="AA122" s="41"/>
      <c r="AB122" s="52"/>
      <c r="AC122" s="49"/>
      <c r="AD122" s="41"/>
      <c r="AE122" s="41"/>
      <c r="AF122" s="41"/>
      <c r="AL122" s="18"/>
      <c r="AM122" s="49"/>
      <c r="AN122" s="41"/>
      <c r="AO122" s="41"/>
      <c r="AP122" s="41"/>
      <c r="AQ122" s="50"/>
      <c r="AR122" s="49"/>
      <c r="AS122" s="41"/>
      <c r="AT122" s="41"/>
      <c r="AU122" s="41"/>
      <c r="AV122" s="50"/>
      <c r="AW122" s="49"/>
      <c r="AX122" s="41"/>
      <c r="AY122" s="41"/>
      <c r="AZ122" s="41"/>
    </row>
    <row r="123" spans="1:52" ht="14.25" customHeight="1" x14ac:dyDescent="0.25">
      <c r="A123" s="38" t="s">
        <v>3</v>
      </c>
      <c r="B123" s="38">
        <v>116</v>
      </c>
      <c r="C123" s="45">
        <v>120</v>
      </c>
      <c r="D123" s="33">
        <v>116</v>
      </c>
      <c r="E123" s="215">
        <v>0.3985782146641576</v>
      </c>
      <c r="F123" s="46">
        <f t="shared" si="25"/>
        <v>0.41857821466415762</v>
      </c>
      <c r="G123" s="46">
        <f t="shared" si="26"/>
        <v>0.37857821466415759</v>
      </c>
      <c r="H123" s="46">
        <f t="shared" si="27"/>
        <v>0.43857821466415758</v>
      </c>
      <c r="I123" s="46">
        <f t="shared" si="28"/>
        <v>0.35857821466415762</v>
      </c>
      <c r="J123" s="46">
        <f t="shared" si="29"/>
        <v>0.4585782146641576</v>
      </c>
      <c r="K123" s="46">
        <f t="shared" si="30"/>
        <v>0.33857821466415761</v>
      </c>
      <c r="L123" s="222"/>
      <c r="M123" s="46">
        <f t="shared" si="31"/>
        <v>0</v>
      </c>
      <c r="N123" s="38"/>
      <c r="O123" s="38"/>
      <c r="P123" s="38"/>
      <c r="Q123" s="47">
        <f t="shared" si="22"/>
        <v>0</v>
      </c>
      <c r="R123" s="41"/>
      <c r="S123" s="49"/>
      <c r="T123" s="41"/>
      <c r="U123" s="41"/>
      <c r="V123" s="41"/>
      <c r="W123" s="44"/>
      <c r="X123" s="49"/>
      <c r="Y123" s="41"/>
      <c r="Z123" s="41"/>
      <c r="AA123" s="41"/>
      <c r="AB123" s="52"/>
      <c r="AC123" s="49"/>
      <c r="AD123" s="41"/>
      <c r="AE123" s="41"/>
      <c r="AF123" s="41"/>
      <c r="AL123" s="18"/>
      <c r="AM123" s="49"/>
      <c r="AN123" s="41"/>
      <c r="AO123" s="41"/>
      <c r="AP123" s="41"/>
      <c r="AQ123" s="50"/>
      <c r="AR123" s="49"/>
      <c r="AS123" s="41"/>
      <c r="AT123" s="41"/>
      <c r="AU123" s="41"/>
      <c r="AV123" s="50"/>
      <c r="AW123" s="49"/>
      <c r="AX123" s="41"/>
      <c r="AY123" s="41"/>
      <c r="AZ123" s="41"/>
    </row>
    <row r="124" spans="1:52" ht="14.25" customHeight="1" x14ac:dyDescent="0.25">
      <c r="A124" s="38" t="s">
        <v>3</v>
      </c>
      <c r="B124" s="38">
        <v>117</v>
      </c>
      <c r="C124" s="45">
        <v>120</v>
      </c>
      <c r="D124" s="33">
        <v>117</v>
      </c>
      <c r="E124" s="215">
        <v>0.38586113039294295</v>
      </c>
      <c r="F124" s="46">
        <f t="shared" si="25"/>
        <v>0.40586113039294297</v>
      </c>
      <c r="G124" s="46">
        <f t="shared" si="26"/>
        <v>0.36586113039294293</v>
      </c>
      <c r="H124" s="46">
        <f t="shared" si="27"/>
        <v>0.42586113039294293</v>
      </c>
      <c r="I124" s="46">
        <f t="shared" si="28"/>
        <v>0.34586113039294297</v>
      </c>
      <c r="J124" s="46">
        <f t="shared" si="29"/>
        <v>0.44586113039294295</v>
      </c>
      <c r="K124" s="46">
        <f t="shared" si="30"/>
        <v>0.32586113039294295</v>
      </c>
      <c r="L124" s="222"/>
      <c r="M124" s="46">
        <f t="shared" si="31"/>
        <v>0</v>
      </c>
      <c r="N124" s="38">
        <f t="shared" ref="N124:N173" si="32">IF( $C124&gt;50, IF(ABS($M124)&gt;0.01,1,0), IF(ABS(M124)&gt;0.02,1,0))</f>
        <v>0</v>
      </c>
      <c r="O124" s="38">
        <f t="shared" ref="O124:O173" si="33">IF( $C124&gt;50, IF(ABS($M124)&gt;0.02,1,0), IF(ABS(M124)&gt;0.04,1,0))</f>
        <v>0</v>
      </c>
      <c r="P124" s="38">
        <f t="shared" ref="P124:P173" si="34">IF( $C124&gt;50, IF(ABS($M124)&gt;0.03,1,0), IF(ABS(M124)&gt;0.06,1,0))</f>
        <v>0</v>
      </c>
      <c r="Q124" s="47">
        <f t="shared" si="22"/>
        <v>0</v>
      </c>
      <c r="R124" s="41"/>
      <c r="S124" s="49"/>
      <c r="T124" s="41"/>
      <c r="U124" s="41"/>
      <c r="V124" s="41"/>
      <c r="W124" s="44"/>
      <c r="X124" s="49"/>
      <c r="Y124" s="41"/>
      <c r="Z124" s="41"/>
      <c r="AA124" s="41"/>
      <c r="AB124" s="52"/>
      <c r="AC124" s="49"/>
      <c r="AD124" s="41"/>
      <c r="AE124" s="41"/>
      <c r="AF124" s="41"/>
      <c r="AL124" s="18"/>
      <c r="AM124" s="49"/>
      <c r="AN124" s="41"/>
      <c r="AO124" s="41"/>
      <c r="AP124" s="41"/>
      <c r="AQ124" s="50"/>
      <c r="AR124" s="49"/>
      <c r="AS124" s="41"/>
      <c r="AT124" s="41"/>
      <c r="AU124" s="41"/>
      <c r="AV124" s="50"/>
      <c r="AW124" s="49"/>
      <c r="AX124" s="41"/>
      <c r="AY124" s="41"/>
      <c r="AZ124" s="41"/>
    </row>
    <row r="125" spans="1:52" ht="14.25" customHeight="1" x14ac:dyDescent="0.25">
      <c r="A125" s="38" t="s">
        <v>3</v>
      </c>
      <c r="B125" s="38">
        <v>118</v>
      </c>
      <c r="C125" s="45">
        <v>120</v>
      </c>
      <c r="D125" s="33">
        <v>118</v>
      </c>
      <c r="E125" s="215">
        <v>0.38097521108627475</v>
      </c>
      <c r="F125" s="46">
        <f t="shared" si="25"/>
        <v>0.40097521108627476</v>
      </c>
      <c r="G125" s="46">
        <f t="shared" si="26"/>
        <v>0.36097521108627473</v>
      </c>
      <c r="H125" s="46">
        <f t="shared" si="27"/>
        <v>0.42097521108627473</v>
      </c>
      <c r="I125" s="46">
        <f t="shared" si="28"/>
        <v>0.34097521108627477</v>
      </c>
      <c r="J125" s="46">
        <f t="shared" si="29"/>
        <v>0.44097521108627474</v>
      </c>
      <c r="K125" s="46">
        <f t="shared" si="30"/>
        <v>0.32097521108627475</v>
      </c>
      <c r="L125" s="222"/>
      <c r="M125" s="46">
        <f t="shared" si="31"/>
        <v>0</v>
      </c>
      <c r="N125" s="38">
        <f t="shared" si="32"/>
        <v>0</v>
      </c>
      <c r="O125" s="38">
        <f t="shared" si="33"/>
        <v>0</v>
      </c>
      <c r="P125" s="38">
        <f t="shared" si="34"/>
        <v>0</v>
      </c>
      <c r="Q125" s="47">
        <f t="shared" si="22"/>
        <v>0</v>
      </c>
      <c r="R125" s="41"/>
      <c r="S125" s="49"/>
      <c r="T125" s="41"/>
      <c r="U125" s="41"/>
      <c r="V125" s="41"/>
      <c r="W125" s="44"/>
      <c r="X125" s="49"/>
      <c r="Y125" s="41"/>
      <c r="Z125" s="41"/>
      <c r="AA125" s="41"/>
      <c r="AB125" s="43"/>
      <c r="AC125" s="49"/>
      <c r="AD125" s="41"/>
      <c r="AE125" s="41"/>
      <c r="AF125" s="41"/>
      <c r="AL125" s="18"/>
      <c r="AM125" s="49"/>
      <c r="AN125" s="41"/>
      <c r="AO125" s="41"/>
      <c r="AP125" s="41"/>
      <c r="AQ125" s="50"/>
      <c r="AR125" s="49"/>
      <c r="AS125" s="41"/>
      <c r="AT125" s="41"/>
      <c r="AU125" s="41"/>
      <c r="AV125" s="50"/>
      <c r="AW125" s="49"/>
      <c r="AX125" s="41"/>
      <c r="AY125" s="41"/>
      <c r="AZ125" s="41"/>
    </row>
    <row r="126" spans="1:52" ht="14.25" customHeight="1" x14ac:dyDescent="0.25">
      <c r="A126" s="38" t="s">
        <v>3</v>
      </c>
      <c r="B126" s="38">
        <v>119</v>
      </c>
      <c r="C126" s="45">
        <v>120</v>
      </c>
      <c r="D126" s="33">
        <v>119</v>
      </c>
      <c r="E126" s="215">
        <v>0.37614385976667603</v>
      </c>
      <c r="F126" s="46">
        <f t="shared" si="25"/>
        <v>0.39614385976667604</v>
      </c>
      <c r="G126" s="46">
        <f t="shared" si="26"/>
        <v>0.35614385976667601</v>
      </c>
      <c r="H126" s="46">
        <f t="shared" si="27"/>
        <v>0.41614385976667601</v>
      </c>
      <c r="I126" s="46">
        <f t="shared" si="28"/>
        <v>0.33614385976667605</v>
      </c>
      <c r="J126" s="46">
        <f t="shared" si="29"/>
        <v>0.43614385976667602</v>
      </c>
      <c r="K126" s="46">
        <f t="shared" si="30"/>
        <v>0.31614385976667603</v>
      </c>
      <c r="L126" s="222"/>
      <c r="M126" s="46">
        <f t="shared" si="31"/>
        <v>0</v>
      </c>
      <c r="N126" s="38">
        <f t="shared" si="32"/>
        <v>0</v>
      </c>
      <c r="O126" s="38">
        <f t="shared" si="33"/>
        <v>0</v>
      </c>
      <c r="P126" s="38">
        <f t="shared" si="34"/>
        <v>0</v>
      </c>
      <c r="Q126" s="47">
        <f t="shared" si="22"/>
        <v>0</v>
      </c>
      <c r="R126" s="41"/>
      <c r="S126" s="49"/>
      <c r="T126" s="41"/>
      <c r="U126" s="41"/>
      <c r="V126" s="41"/>
      <c r="W126" s="44"/>
      <c r="X126" s="49"/>
      <c r="Y126" s="41"/>
      <c r="Z126" s="41"/>
      <c r="AA126" s="41"/>
      <c r="AB126" s="52"/>
      <c r="AC126" s="49"/>
      <c r="AD126" s="41"/>
      <c r="AE126" s="41"/>
      <c r="AF126" s="41"/>
      <c r="AL126" s="18"/>
      <c r="AM126" s="49"/>
      <c r="AN126" s="41"/>
      <c r="AO126" s="41"/>
      <c r="AP126" s="41"/>
      <c r="AQ126" s="50"/>
      <c r="AR126" s="49"/>
      <c r="AS126" s="41"/>
      <c r="AT126" s="41"/>
      <c r="AU126" s="41"/>
      <c r="AV126" s="50"/>
      <c r="AW126" s="49"/>
      <c r="AX126" s="41"/>
      <c r="AY126" s="41"/>
      <c r="AZ126" s="41"/>
    </row>
    <row r="127" spans="1:52" ht="13.2" x14ac:dyDescent="0.25">
      <c r="A127" s="38" t="s">
        <v>3</v>
      </c>
      <c r="B127" s="38">
        <v>120</v>
      </c>
      <c r="C127" s="45">
        <v>120</v>
      </c>
      <c r="D127" s="33">
        <v>120</v>
      </c>
      <c r="E127" s="215">
        <v>0.373</v>
      </c>
      <c r="F127" s="46">
        <f t="shared" si="25"/>
        <v>0.39300000000000002</v>
      </c>
      <c r="G127" s="46">
        <f t="shared" si="26"/>
        <v>0.35299999999999998</v>
      </c>
      <c r="H127" s="46">
        <f t="shared" si="27"/>
        <v>0.41299999999999998</v>
      </c>
      <c r="I127" s="46">
        <f t="shared" si="28"/>
        <v>0.33300000000000002</v>
      </c>
      <c r="J127" s="46">
        <f t="shared" si="29"/>
        <v>0.433</v>
      </c>
      <c r="K127" s="46">
        <f t="shared" si="30"/>
        <v>0.313</v>
      </c>
      <c r="L127" s="222"/>
      <c r="M127" s="46">
        <f t="shared" si="31"/>
        <v>0</v>
      </c>
      <c r="N127" s="38">
        <f t="shared" si="32"/>
        <v>0</v>
      </c>
      <c r="O127" s="38">
        <f t="shared" si="33"/>
        <v>0</v>
      </c>
      <c r="P127" s="38">
        <f t="shared" si="34"/>
        <v>0</v>
      </c>
      <c r="Q127" s="47">
        <f t="shared" si="22"/>
        <v>0</v>
      </c>
      <c r="R127" s="41"/>
      <c r="S127" s="49"/>
      <c r="T127" s="41"/>
      <c r="U127" s="41"/>
      <c r="V127" s="41"/>
      <c r="W127" s="44"/>
      <c r="X127" s="49"/>
      <c r="Y127" s="41"/>
      <c r="Z127" s="41"/>
      <c r="AA127" s="41"/>
      <c r="AB127" s="52"/>
      <c r="AC127" s="49"/>
      <c r="AD127" s="41"/>
      <c r="AE127" s="41"/>
      <c r="AF127" s="41"/>
      <c r="AL127" s="18"/>
      <c r="AM127" s="49"/>
      <c r="AN127" s="41"/>
      <c r="AO127" s="41"/>
      <c r="AP127" s="41"/>
      <c r="AQ127" s="50"/>
      <c r="AR127" s="49"/>
      <c r="AS127" s="41"/>
      <c r="AT127" s="41"/>
      <c r="AU127" s="41"/>
      <c r="AV127" s="50"/>
      <c r="AW127" s="49"/>
      <c r="AX127" s="41"/>
      <c r="AY127" s="41"/>
      <c r="AZ127" s="41"/>
    </row>
    <row r="128" spans="1:52" ht="14.25" customHeight="1" x14ac:dyDescent="0.25">
      <c r="A128" s="38" t="s">
        <v>3</v>
      </c>
      <c r="B128" s="38">
        <v>121</v>
      </c>
      <c r="C128" s="45">
        <v>120</v>
      </c>
      <c r="D128" s="33">
        <v>121</v>
      </c>
      <c r="E128" s="215">
        <v>0.36979841990322326</v>
      </c>
      <c r="F128" s="46">
        <f t="shared" si="25"/>
        <v>0.38979841990322328</v>
      </c>
      <c r="G128" s="46">
        <f t="shared" si="26"/>
        <v>0.34979841990322325</v>
      </c>
      <c r="H128" s="46">
        <f t="shared" si="27"/>
        <v>0.40979841990322324</v>
      </c>
      <c r="I128" s="46">
        <f t="shared" si="28"/>
        <v>0.32979841990322328</v>
      </c>
      <c r="J128" s="46">
        <f t="shared" si="29"/>
        <v>0.42979841990322326</v>
      </c>
      <c r="K128" s="46">
        <f t="shared" si="30"/>
        <v>0.30979841990322327</v>
      </c>
      <c r="L128" s="222"/>
      <c r="M128" s="46">
        <f t="shared" si="31"/>
        <v>0</v>
      </c>
      <c r="N128" s="38">
        <f t="shared" si="32"/>
        <v>0</v>
      </c>
      <c r="O128" s="38">
        <f t="shared" si="33"/>
        <v>0</v>
      </c>
      <c r="P128" s="38">
        <f t="shared" si="34"/>
        <v>0</v>
      </c>
      <c r="Q128" s="47">
        <f t="shared" si="22"/>
        <v>0</v>
      </c>
      <c r="R128" s="41"/>
      <c r="S128" s="49"/>
      <c r="T128" s="41"/>
      <c r="U128" s="41"/>
      <c r="V128" s="41"/>
      <c r="W128" s="44"/>
      <c r="X128" s="49"/>
      <c r="Y128" s="41"/>
      <c r="Z128" s="41"/>
      <c r="AA128" s="41"/>
      <c r="AB128" s="52"/>
      <c r="AC128" s="49"/>
      <c r="AD128" s="41"/>
      <c r="AE128" s="41"/>
      <c r="AF128" s="41"/>
      <c r="AL128" s="18"/>
      <c r="AM128" s="49"/>
      <c r="AN128" s="41"/>
      <c r="AO128" s="41"/>
      <c r="AP128" s="41"/>
      <c r="AQ128" s="50"/>
      <c r="AR128" s="49"/>
      <c r="AS128" s="41"/>
      <c r="AT128" s="41"/>
      <c r="AU128" s="41"/>
      <c r="AV128" s="50"/>
      <c r="AW128" s="49"/>
      <c r="AX128" s="41"/>
      <c r="AY128" s="41"/>
      <c r="AZ128" s="41"/>
    </row>
    <row r="129" spans="1:52" ht="14.25" customHeight="1" x14ac:dyDescent="0.25">
      <c r="A129" s="38" t="s">
        <v>6</v>
      </c>
      <c r="B129" s="38">
        <v>122</v>
      </c>
      <c r="C129" s="45">
        <v>200</v>
      </c>
      <c r="D129" s="33">
        <v>122</v>
      </c>
      <c r="E129" s="215">
        <v>0.39300000000000002</v>
      </c>
      <c r="F129" s="46">
        <f t="shared" si="25"/>
        <v>0.41300000000000003</v>
      </c>
      <c r="G129" s="46">
        <f t="shared" si="26"/>
        <v>0.373</v>
      </c>
      <c r="H129" s="46">
        <f t="shared" si="27"/>
        <v>0.433</v>
      </c>
      <c r="I129" s="46">
        <f t="shared" si="28"/>
        <v>0.35300000000000004</v>
      </c>
      <c r="J129" s="46">
        <f t="shared" si="29"/>
        <v>0.45300000000000001</v>
      </c>
      <c r="K129" s="46">
        <f t="shared" si="30"/>
        <v>0.33300000000000002</v>
      </c>
      <c r="L129" s="222"/>
      <c r="M129" s="46">
        <f t="shared" si="31"/>
        <v>0</v>
      </c>
      <c r="N129" s="38">
        <f t="shared" si="32"/>
        <v>0</v>
      </c>
      <c r="O129" s="38">
        <f t="shared" si="33"/>
        <v>0</v>
      </c>
      <c r="P129" s="38">
        <f t="shared" si="34"/>
        <v>0</v>
      </c>
      <c r="Q129" s="47">
        <f t="shared" si="22"/>
        <v>0</v>
      </c>
      <c r="R129" s="41"/>
      <c r="S129" s="49"/>
      <c r="T129" s="41"/>
      <c r="U129" s="41"/>
      <c r="V129" s="41"/>
      <c r="W129" s="44"/>
      <c r="X129" s="49"/>
      <c r="Y129" s="41"/>
      <c r="Z129" s="41"/>
      <c r="AA129" s="41"/>
      <c r="AB129" s="52"/>
      <c r="AC129" s="49"/>
      <c r="AD129" s="41"/>
      <c r="AE129" s="41"/>
      <c r="AF129" s="41"/>
      <c r="AL129" s="18"/>
      <c r="AM129" s="49"/>
      <c r="AN129" s="41"/>
      <c r="AO129" s="41"/>
      <c r="AP129" s="41"/>
      <c r="AQ129" s="50"/>
      <c r="AR129" s="49"/>
      <c r="AS129" s="41"/>
      <c r="AT129" s="41"/>
      <c r="AU129" s="41"/>
      <c r="AV129" s="50"/>
      <c r="AW129" s="49"/>
      <c r="AX129" s="41"/>
      <c r="AY129" s="41"/>
      <c r="AZ129" s="41"/>
    </row>
    <row r="130" spans="1:52" ht="14.25" customHeight="1" x14ac:dyDescent="0.25">
      <c r="A130" s="38" t="s">
        <v>6</v>
      </c>
      <c r="B130" s="38">
        <v>123</v>
      </c>
      <c r="C130" s="45">
        <v>200</v>
      </c>
      <c r="D130" s="33">
        <v>123</v>
      </c>
      <c r="E130" s="215">
        <v>0.39800000000000002</v>
      </c>
      <c r="F130" s="46">
        <f t="shared" si="25"/>
        <v>0.41800000000000004</v>
      </c>
      <c r="G130" s="46">
        <f t="shared" si="26"/>
        <v>0.378</v>
      </c>
      <c r="H130" s="46">
        <f t="shared" si="27"/>
        <v>0.438</v>
      </c>
      <c r="I130" s="46">
        <f t="shared" si="28"/>
        <v>0.35800000000000004</v>
      </c>
      <c r="J130" s="46">
        <f t="shared" si="29"/>
        <v>0.45800000000000002</v>
      </c>
      <c r="K130" s="46">
        <f t="shared" si="30"/>
        <v>0.33800000000000002</v>
      </c>
      <c r="L130" s="222"/>
      <c r="M130" s="46">
        <f t="shared" si="31"/>
        <v>0</v>
      </c>
      <c r="N130" s="38">
        <f t="shared" si="32"/>
        <v>0</v>
      </c>
      <c r="O130" s="38">
        <f t="shared" si="33"/>
        <v>0</v>
      </c>
      <c r="P130" s="38">
        <f t="shared" si="34"/>
        <v>0</v>
      </c>
      <c r="Q130" s="47">
        <f t="shared" si="22"/>
        <v>0</v>
      </c>
      <c r="R130" s="41"/>
      <c r="S130" s="49"/>
      <c r="T130" s="41"/>
      <c r="U130" s="41"/>
      <c r="V130" s="41"/>
      <c r="W130" s="44"/>
      <c r="X130" s="49"/>
      <c r="Y130" s="41"/>
      <c r="Z130" s="41"/>
      <c r="AA130" s="41"/>
      <c r="AB130" s="52"/>
      <c r="AC130" s="49"/>
      <c r="AD130" s="41"/>
      <c r="AE130" s="41"/>
      <c r="AF130" s="41"/>
      <c r="AL130" s="18"/>
      <c r="AM130" s="49"/>
      <c r="AN130" s="41"/>
      <c r="AO130" s="41"/>
      <c r="AP130" s="41"/>
      <c r="AQ130" s="50"/>
      <c r="AR130" s="49"/>
      <c r="AS130" s="41"/>
      <c r="AT130" s="41"/>
      <c r="AU130" s="41"/>
      <c r="AV130" s="50"/>
      <c r="AW130" s="49"/>
      <c r="AX130" s="41"/>
      <c r="AY130" s="41"/>
      <c r="AZ130" s="41"/>
    </row>
    <row r="131" spans="1:52" ht="14.25" customHeight="1" x14ac:dyDescent="0.25">
      <c r="A131" s="38" t="s">
        <v>6</v>
      </c>
      <c r="B131" s="38">
        <v>124</v>
      </c>
      <c r="C131" s="45">
        <v>200</v>
      </c>
      <c r="D131" s="33">
        <v>124</v>
      </c>
      <c r="E131" s="215">
        <v>0.40699999999999997</v>
      </c>
      <c r="F131" s="46">
        <f t="shared" si="25"/>
        <v>0.42699999999999999</v>
      </c>
      <c r="G131" s="46">
        <f t="shared" si="26"/>
        <v>0.38699999999999996</v>
      </c>
      <c r="H131" s="46">
        <f t="shared" si="27"/>
        <v>0.44699999999999995</v>
      </c>
      <c r="I131" s="46">
        <f t="shared" si="28"/>
        <v>0.36699999999999999</v>
      </c>
      <c r="J131" s="46">
        <f t="shared" si="29"/>
        <v>0.46699999999999997</v>
      </c>
      <c r="K131" s="46">
        <f t="shared" si="30"/>
        <v>0.34699999999999998</v>
      </c>
      <c r="L131" s="222"/>
      <c r="M131" s="46">
        <f t="shared" si="31"/>
        <v>0</v>
      </c>
      <c r="N131" s="38">
        <f t="shared" si="32"/>
        <v>0</v>
      </c>
      <c r="O131" s="38">
        <f t="shared" si="33"/>
        <v>0</v>
      </c>
      <c r="P131" s="38">
        <f t="shared" si="34"/>
        <v>0</v>
      </c>
      <c r="Q131" s="47">
        <f t="shared" si="22"/>
        <v>0</v>
      </c>
      <c r="R131" s="41"/>
      <c r="S131" s="49"/>
      <c r="T131" s="41"/>
      <c r="U131" s="41"/>
      <c r="V131" s="41"/>
      <c r="W131" s="44"/>
      <c r="X131" s="49"/>
      <c r="Y131" s="41"/>
      <c r="Z131" s="41"/>
      <c r="AA131" s="41"/>
      <c r="AB131" s="43"/>
      <c r="AC131" s="49"/>
      <c r="AD131" s="41"/>
      <c r="AE131" s="41"/>
      <c r="AF131" s="41"/>
      <c r="AL131" s="18"/>
      <c r="AM131" s="49"/>
      <c r="AN131" s="41"/>
      <c r="AO131" s="41"/>
      <c r="AP131" s="41"/>
      <c r="AQ131" s="50"/>
      <c r="AR131" s="49"/>
      <c r="AS131" s="41"/>
      <c r="AT131" s="41"/>
      <c r="AU131" s="41"/>
      <c r="AV131" s="50"/>
      <c r="AW131" s="49"/>
      <c r="AX131" s="41"/>
      <c r="AY131" s="41"/>
      <c r="AZ131" s="41"/>
    </row>
    <row r="132" spans="1:52" ht="14.25" customHeight="1" x14ac:dyDescent="0.25">
      <c r="A132" s="38" t="s">
        <v>6</v>
      </c>
      <c r="B132" s="38">
        <v>125</v>
      </c>
      <c r="C132" s="45">
        <v>200</v>
      </c>
      <c r="D132" s="33">
        <v>125</v>
      </c>
      <c r="E132" s="215">
        <v>0.40899999999999997</v>
      </c>
      <c r="F132" s="46">
        <f t="shared" si="25"/>
        <v>0.42899999999999999</v>
      </c>
      <c r="G132" s="46">
        <f t="shared" si="26"/>
        <v>0.38899999999999996</v>
      </c>
      <c r="H132" s="46">
        <f t="shared" si="27"/>
        <v>0.44899999999999995</v>
      </c>
      <c r="I132" s="46">
        <f t="shared" si="28"/>
        <v>0.36899999999999999</v>
      </c>
      <c r="J132" s="46">
        <f t="shared" si="29"/>
        <v>0.46899999999999997</v>
      </c>
      <c r="K132" s="46">
        <f t="shared" si="30"/>
        <v>0.34899999999999998</v>
      </c>
      <c r="L132" s="222"/>
      <c r="M132" s="46">
        <f t="shared" si="31"/>
        <v>0</v>
      </c>
      <c r="N132" s="38">
        <f t="shared" si="32"/>
        <v>0</v>
      </c>
      <c r="O132" s="38">
        <f t="shared" si="33"/>
        <v>0</v>
      </c>
      <c r="P132" s="38">
        <f t="shared" si="34"/>
        <v>0</v>
      </c>
      <c r="Q132" s="47">
        <f t="shared" si="22"/>
        <v>0</v>
      </c>
      <c r="R132" s="41"/>
      <c r="S132" s="49"/>
      <c r="T132" s="41"/>
      <c r="U132" s="41"/>
      <c r="V132" s="41"/>
      <c r="W132" s="44"/>
      <c r="X132" s="49"/>
      <c r="Y132" s="41"/>
      <c r="Z132" s="41"/>
      <c r="AA132" s="41"/>
      <c r="AB132" s="52"/>
      <c r="AC132" s="49"/>
      <c r="AD132" s="41"/>
      <c r="AE132" s="41"/>
      <c r="AF132" s="41"/>
      <c r="AL132" s="18"/>
      <c r="AM132" s="49"/>
      <c r="AN132" s="41"/>
      <c r="AO132" s="41"/>
      <c r="AP132" s="41"/>
      <c r="AQ132" s="50"/>
      <c r="AR132" s="49"/>
      <c r="AS132" s="41"/>
      <c r="AT132" s="41"/>
      <c r="AU132" s="41"/>
      <c r="AV132" s="50"/>
      <c r="AW132" s="49"/>
      <c r="AX132" s="41"/>
      <c r="AY132" s="41"/>
      <c r="AZ132" s="41"/>
    </row>
    <row r="133" spans="1:52" ht="14.25" customHeight="1" x14ac:dyDescent="0.25">
      <c r="A133" s="38" t="s">
        <v>6</v>
      </c>
      <c r="B133" s="38">
        <v>126</v>
      </c>
      <c r="C133" s="45">
        <v>200</v>
      </c>
      <c r="D133" s="33">
        <v>126</v>
      </c>
      <c r="E133" s="215">
        <v>0.41</v>
      </c>
      <c r="F133" s="46">
        <f t="shared" si="25"/>
        <v>0.43</v>
      </c>
      <c r="G133" s="46">
        <f t="shared" si="26"/>
        <v>0.38999999999999996</v>
      </c>
      <c r="H133" s="46">
        <f t="shared" si="27"/>
        <v>0.44999999999999996</v>
      </c>
      <c r="I133" s="46">
        <f t="shared" si="28"/>
        <v>0.37</v>
      </c>
      <c r="J133" s="46">
        <f t="shared" si="29"/>
        <v>0.47</v>
      </c>
      <c r="K133" s="46">
        <f t="shared" si="30"/>
        <v>0.35</v>
      </c>
      <c r="L133" s="222"/>
      <c r="M133" s="46">
        <f t="shared" si="31"/>
        <v>0</v>
      </c>
      <c r="N133" s="38">
        <f t="shared" si="32"/>
        <v>0</v>
      </c>
      <c r="O133" s="38">
        <f t="shared" si="33"/>
        <v>0</v>
      </c>
      <c r="P133" s="38">
        <f t="shared" si="34"/>
        <v>0</v>
      </c>
      <c r="Q133" s="47">
        <f t="shared" si="22"/>
        <v>0</v>
      </c>
      <c r="R133" s="41"/>
      <c r="S133" s="49"/>
      <c r="T133" s="41"/>
      <c r="U133" s="41"/>
      <c r="V133" s="41"/>
      <c r="W133" s="44"/>
      <c r="X133" s="49"/>
      <c r="Y133" s="41"/>
      <c r="Z133" s="41"/>
      <c r="AA133" s="41"/>
      <c r="AB133" s="52"/>
      <c r="AC133" s="49"/>
      <c r="AD133" s="41"/>
      <c r="AE133" s="41"/>
      <c r="AF133" s="41"/>
      <c r="AL133" s="18"/>
      <c r="AM133" s="49"/>
      <c r="AN133" s="41"/>
      <c r="AO133" s="41"/>
      <c r="AP133" s="41"/>
      <c r="AQ133" s="50"/>
      <c r="AR133" s="49"/>
      <c r="AS133" s="41"/>
      <c r="AT133" s="41"/>
      <c r="AU133" s="41"/>
      <c r="AV133" s="50"/>
      <c r="AW133" s="49"/>
      <c r="AX133" s="41"/>
      <c r="AY133" s="41"/>
      <c r="AZ133" s="41"/>
    </row>
    <row r="134" spans="1:52" ht="14.25" customHeight="1" x14ac:dyDescent="0.25">
      <c r="A134" s="38" t="s">
        <v>6</v>
      </c>
      <c r="B134" s="38">
        <v>127</v>
      </c>
      <c r="C134" s="45">
        <v>200</v>
      </c>
      <c r="D134" s="33">
        <v>127</v>
      </c>
      <c r="E134" s="215">
        <v>0.39700000000000002</v>
      </c>
      <c r="F134" s="46">
        <f t="shared" si="25"/>
        <v>0.41700000000000004</v>
      </c>
      <c r="G134" s="46">
        <f t="shared" si="26"/>
        <v>0.377</v>
      </c>
      <c r="H134" s="46">
        <f t="shared" si="27"/>
        <v>0.437</v>
      </c>
      <c r="I134" s="46">
        <f t="shared" si="28"/>
        <v>0.35700000000000004</v>
      </c>
      <c r="J134" s="46">
        <f t="shared" si="29"/>
        <v>0.45700000000000002</v>
      </c>
      <c r="K134" s="46">
        <f t="shared" si="30"/>
        <v>0.33700000000000002</v>
      </c>
      <c r="L134" s="222"/>
      <c r="M134" s="46">
        <f t="shared" si="31"/>
        <v>0</v>
      </c>
      <c r="N134" s="38">
        <f t="shared" si="32"/>
        <v>0</v>
      </c>
      <c r="O134" s="38">
        <f t="shared" si="33"/>
        <v>0</v>
      </c>
      <c r="P134" s="38">
        <f t="shared" si="34"/>
        <v>0</v>
      </c>
      <c r="Q134" s="47">
        <f t="shared" si="22"/>
        <v>0</v>
      </c>
      <c r="R134" s="41"/>
      <c r="S134" s="49"/>
      <c r="T134" s="41"/>
      <c r="U134" s="41"/>
      <c r="V134" s="41"/>
      <c r="W134" s="44"/>
      <c r="X134" s="49"/>
      <c r="Y134" s="41"/>
      <c r="Z134" s="41"/>
      <c r="AA134" s="41"/>
      <c r="AB134" s="52"/>
      <c r="AC134" s="49"/>
      <c r="AD134" s="41"/>
      <c r="AE134" s="41"/>
      <c r="AF134" s="41"/>
      <c r="AL134" s="18"/>
      <c r="AM134" s="49"/>
      <c r="AN134" s="41"/>
      <c r="AO134" s="41"/>
      <c r="AP134" s="41"/>
      <c r="AQ134" s="50"/>
      <c r="AR134" s="49"/>
      <c r="AS134" s="41"/>
      <c r="AT134" s="41"/>
      <c r="AU134" s="41"/>
      <c r="AV134" s="50"/>
      <c r="AW134" s="49"/>
      <c r="AX134" s="41"/>
      <c r="AY134" s="41"/>
      <c r="AZ134" s="41"/>
    </row>
    <row r="135" spans="1:52" ht="14.25" customHeight="1" x14ac:dyDescent="0.25">
      <c r="A135" s="38" t="s">
        <v>6</v>
      </c>
      <c r="B135" s="38">
        <v>128</v>
      </c>
      <c r="C135" s="45">
        <v>200</v>
      </c>
      <c r="D135" s="33">
        <v>128</v>
      </c>
      <c r="E135" s="215">
        <v>0.39500000000000002</v>
      </c>
      <c r="F135" s="46">
        <f t="shared" si="25"/>
        <v>0.41500000000000004</v>
      </c>
      <c r="G135" s="46">
        <f t="shared" si="26"/>
        <v>0.375</v>
      </c>
      <c r="H135" s="46">
        <f t="shared" si="27"/>
        <v>0.435</v>
      </c>
      <c r="I135" s="46">
        <f t="shared" si="28"/>
        <v>0.35500000000000004</v>
      </c>
      <c r="J135" s="46">
        <f t="shared" si="29"/>
        <v>0.45500000000000002</v>
      </c>
      <c r="K135" s="46">
        <f t="shared" si="30"/>
        <v>0.33500000000000002</v>
      </c>
      <c r="L135" s="222"/>
      <c r="M135" s="46">
        <f t="shared" si="31"/>
        <v>0</v>
      </c>
      <c r="N135" s="38">
        <f t="shared" si="32"/>
        <v>0</v>
      </c>
      <c r="O135" s="38">
        <f t="shared" si="33"/>
        <v>0</v>
      </c>
      <c r="P135" s="38">
        <f t="shared" si="34"/>
        <v>0</v>
      </c>
      <c r="Q135" s="47">
        <f t="shared" si="22"/>
        <v>0</v>
      </c>
      <c r="R135" s="41"/>
      <c r="S135" s="49"/>
      <c r="T135" s="41"/>
      <c r="U135" s="41"/>
      <c r="V135" s="41"/>
      <c r="W135" s="44"/>
      <c r="X135" s="49"/>
      <c r="Y135" s="41"/>
      <c r="Z135" s="41"/>
      <c r="AA135" s="41"/>
      <c r="AB135" s="52"/>
      <c r="AC135" s="49"/>
      <c r="AD135" s="41"/>
      <c r="AE135" s="41"/>
      <c r="AF135" s="41"/>
      <c r="AL135" s="18"/>
      <c r="AM135" s="49"/>
      <c r="AN135" s="41"/>
      <c r="AO135" s="41"/>
      <c r="AP135" s="41"/>
      <c r="AQ135" s="50"/>
      <c r="AR135" s="49"/>
      <c r="AS135" s="41"/>
      <c r="AT135" s="41"/>
      <c r="AU135" s="41"/>
      <c r="AV135" s="50"/>
      <c r="AW135" s="49"/>
      <c r="AX135" s="41"/>
      <c r="AY135" s="41"/>
      <c r="AZ135" s="41"/>
    </row>
    <row r="136" spans="1:52" ht="14.25" customHeight="1" x14ac:dyDescent="0.25">
      <c r="A136" s="38" t="s">
        <v>6</v>
      </c>
      <c r="B136" s="38">
        <v>129</v>
      </c>
      <c r="C136" s="45">
        <v>200</v>
      </c>
      <c r="D136" s="33">
        <v>129</v>
      </c>
      <c r="E136" s="215">
        <v>0.40023117951365211</v>
      </c>
      <c r="F136" s="46">
        <f t="shared" si="25"/>
        <v>0.42023117951365213</v>
      </c>
      <c r="G136" s="46">
        <f t="shared" si="26"/>
        <v>0.3802311795136521</v>
      </c>
      <c r="H136" s="46">
        <f t="shared" si="27"/>
        <v>0.44023117951365209</v>
      </c>
      <c r="I136" s="46">
        <f t="shared" si="28"/>
        <v>0.36023117951365213</v>
      </c>
      <c r="J136" s="46">
        <f t="shared" si="29"/>
        <v>0.46023117951365211</v>
      </c>
      <c r="K136" s="46">
        <f t="shared" si="30"/>
        <v>0.34023117951365212</v>
      </c>
      <c r="L136" s="222"/>
      <c r="M136" s="46">
        <f t="shared" si="31"/>
        <v>0</v>
      </c>
      <c r="N136" s="38">
        <f t="shared" si="32"/>
        <v>0</v>
      </c>
      <c r="O136" s="38">
        <f t="shared" si="33"/>
        <v>0</v>
      </c>
      <c r="P136" s="38">
        <f t="shared" si="34"/>
        <v>0</v>
      </c>
      <c r="Q136" s="47">
        <f t="shared" si="22"/>
        <v>0</v>
      </c>
      <c r="R136" s="41"/>
      <c r="S136" s="49"/>
      <c r="T136" s="41"/>
      <c r="U136" s="41"/>
      <c r="V136" s="41"/>
      <c r="W136" s="44"/>
      <c r="X136" s="49"/>
      <c r="Y136" s="41"/>
      <c r="Z136" s="41"/>
      <c r="AA136" s="41"/>
      <c r="AB136" s="43"/>
      <c r="AC136" s="49"/>
      <c r="AD136" s="41"/>
      <c r="AE136" s="41"/>
      <c r="AF136" s="41"/>
      <c r="AL136" s="18"/>
      <c r="AM136" s="49"/>
      <c r="AN136" s="41"/>
      <c r="AO136" s="41"/>
      <c r="AP136" s="41"/>
      <c r="AQ136" s="50"/>
      <c r="AR136" s="49"/>
      <c r="AS136" s="41"/>
      <c r="AT136" s="41"/>
      <c r="AU136" s="41"/>
      <c r="AV136" s="50"/>
      <c r="AW136" s="49"/>
      <c r="AX136" s="41"/>
      <c r="AY136" s="41"/>
      <c r="AZ136" s="41"/>
    </row>
    <row r="137" spans="1:52" ht="14.25" customHeight="1" x14ac:dyDescent="0.25">
      <c r="A137" s="38" t="s">
        <v>6</v>
      </c>
      <c r="B137" s="38">
        <v>130</v>
      </c>
      <c r="C137" s="45">
        <v>200</v>
      </c>
      <c r="D137" s="33">
        <v>130</v>
      </c>
      <c r="E137" s="215">
        <v>0.39900000000000002</v>
      </c>
      <c r="F137" s="46">
        <f t="shared" si="25"/>
        <v>0.41900000000000004</v>
      </c>
      <c r="G137" s="46">
        <f t="shared" si="26"/>
        <v>0.379</v>
      </c>
      <c r="H137" s="46">
        <f t="shared" si="27"/>
        <v>0.439</v>
      </c>
      <c r="I137" s="46">
        <f t="shared" si="28"/>
        <v>0.35900000000000004</v>
      </c>
      <c r="J137" s="46">
        <f t="shared" si="29"/>
        <v>0.45900000000000002</v>
      </c>
      <c r="K137" s="46">
        <f t="shared" si="30"/>
        <v>0.33900000000000002</v>
      </c>
      <c r="L137" s="222"/>
      <c r="M137" s="46">
        <f t="shared" si="31"/>
        <v>0</v>
      </c>
      <c r="N137" s="38">
        <f t="shared" si="32"/>
        <v>0</v>
      </c>
      <c r="O137" s="38">
        <f t="shared" si="33"/>
        <v>0</v>
      </c>
      <c r="P137" s="38">
        <f t="shared" si="34"/>
        <v>0</v>
      </c>
      <c r="Q137" s="47">
        <f t="shared" ref="Q137:Q173" si="35">IF(ABS(M137)&gt;0.06,1,0)</f>
        <v>0</v>
      </c>
      <c r="R137" s="41"/>
      <c r="S137" s="49"/>
      <c r="T137" s="41"/>
      <c r="U137" s="41"/>
      <c r="V137" s="41"/>
      <c r="W137" s="44"/>
      <c r="X137" s="49"/>
      <c r="Y137" s="41"/>
      <c r="Z137" s="41"/>
      <c r="AA137" s="41"/>
      <c r="AB137" s="105"/>
      <c r="AC137" s="49"/>
      <c r="AD137" s="41"/>
      <c r="AE137" s="41"/>
      <c r="AF137" s="41"/>
      <c r="AL137" s="18"/>
      <c r="AM137" s="49"/>
      <c r="AN137" s="41"/>
      <c r="AO137" s="41"/>
      <c r="AP137" s="41"/>
      <c r="AQ137" s="50"/>
      <c r="AR137" s="49"/>
      <c r="AS137" s="41"/>
      <c r="AT137" s="41"/>
      <c r="AU137" s="41"/>
      <c r="AV137" s="50"/>
      <c r="AW137" s="49"/>
      <c r="AX137" s="41"/>
      <c r="AY137" s="41"/>
      <c r="AZ137" s="41"/>
    </row>
    <row r="138" spans="1:52" ht="14.25" customHeight="1" x14ac:dyDescent="0.25">
      <c r="A138" s="38" t="s">
        <v>6</v>
      </c>
      <c r="B138" s="38">
        <v>131</v>
      </c>
      <c r="C138" s="45">
        <v>200</v>
      </c>
      <c r="D138" s="33">
        <v>131</v>
      </c>
      <c r="E138" s="215">
        <v>0.40456821133631127</v>
      </c>
      <c r="F138" s="46">
        <f t="shared" si="25"/>
        <v>0.42456821133631129</v>
      </c>
      <c r="G138" s="46">
        <f t="shared" si="26"/>
        <v>0.38456821133631125</v>
      </c>
      <c r="H138" s="46">
        <f t="shared" si="27"/>
        <v>0.44456821133631125</v>
      </c>
      <c r="I138" s="46">
        <f t="shared" si="28"/>
        <v>0.36456821133631129</v>
      </c>
      <c r="J138" s="46">
        <f t="shared" si="29"/>
        <v>0.46456821133631127</v>
      </c>
      <c r="K138" s="46">
        <f t="shared" si="30"/>
        <v>0.34456821133631127</v>
      </c>
      <c r="L138" s="222"/>
      <c r="M138" s="46">
        <f t="shared" si="31"/>
        <v>0</v>
      </c>
      <c r="N138" s="38">
        <f t="shared" si="32"/>
        <v>0</v>
      </c>
      <c r="O138" s="38">
        <f t="shared" si="33"/>
        <v>0</v>
      </c>
      <c r="P138" s="38">
        <f t="shared" si="34"/>
        <v>0</v>
      </c>
      <c r="Q138" s="47">
        <f t="shared" si="35"/>
        <v>0</v>
      </c>
      <c r="R138" s="41"/>
      <c r="S138" s="49"/>
      <c r="T138" s="41"/>
      <c r="U138" s="41"/>
      <c r="V138" s="41"/>
      <c r="W138" s="44"/>
      <c r="X138" s="49"/>
      <c r="Y138" s="41"/>
      <c r="Z138" s="41"/>
      <c r="AA138" s="41"/>
      <c r="AB138" s="105"/>
      <c r="AC138" s="49"/>
      <c r="AD138" s="41"/>
      <c r="AE138" s="41"/>
      <c r="AF138" s="41"/>
      <c r="AL138" s="18"/>
      <c r="AM138" s="49"/>
      <c r="AN138" s="41"/>
      <c r="AO138" s="41"/>
      <c r="AP138" s="41"/>
      <c r="AQ138" s="50"/>
      <c r="AR138" s="49"/>
      <c r="AS138" s="41"/>
      <c r="AT138" s="41"/>
      <c r="AU138" s="41"/>
      <c r="AV138" s="50"/>
      <c r="AW138" s="49"/>
      <c r="AX138" s="41"/>
      <c r="AY138" s="41"/>
      <c r="AZ138" s="41"/>
    </row>
    <row r="139" spans="1:52" ht="13.2" x14ac:dyDescent="0.25">
      <c r="A139" s="38" t="s">
        <v>3</v>
      </c>
      <c r="B139" s="38">
        <v>132</v>
      </c>
      <c r="C139" s="45">
        <v>250</v>
      </c>
      <c r="D139" s="33">
        <v>132</v>
      </c>
      <c r="E139" s="215">
        <v>0.38800000000000001</v>
      </c>
      <c r="F139" s="46">
        <f t="shared" si="25"/>
        <v>0.40800000000000003</v>
      </c>
      <c r="G139" s="46">
        <f t="shared" si="26"/>
        <v>0.36799999999999999</v>
      </c>
      <c r="H139" s="46">
        <f t="shared" si="27"/>
        <v>0.42799999999999999</v>
      </c>
      <c r="I139" s="46">
        <f t="shared" si="28"/>
        <v>0.34800000000000003</v>
      </c>
      <c r="J139" s="46">
        <f t="shared" si="29"/>
        <v>0.44800000000000001</v>
      </c>
      <c r="K139" s="46">
        <f t="shared" si="30"/>
        <v>0.32800000000000001</v>
      </c>
      <c r="L139" s="222"/>
      <c r="M139" s="46">
        <f t="shared" si="31"/>
        <v>0</v>
      </c>
      <c r="N139" s="38">
        <f t="shared" si="32"/>
        <v>0</v>
      </c>
      <c r="O139" s="38">
        <f t="shared" si="33"/>
        <v>0</v>
      </c>
      <c r="P139" s="38">
        <f t="shared" si="34"/>
        <v>0</v>
      </c>
      <c r="Q139" s="47">
        <f t="shared" si="35"/>
        <v>0</v>
      </c>
      <c r="R139" s="41"/>
      <c r="S139" s="49"/>
      <c r="T139" s="41"/>
      <c r="U139" s="41"/>
      <c r="V139" s="41"/>
      <c r="W139" s="44"/>
      <c r="X139" s="49"/>
      <c r="Y139" s="41"/>
      <c r="Z139" s="41"/>
      <c r="AA139" s="41"/>
      <c r="AB139" s="105"/>
      <c r="AC139" s="49"/>
      <c r="AD139" s="41"/>
      <c r="AE139" s="41"/>
      <c r="AF139" s="41"/>
      <c r="AL139" s="18"/>
      <c r="AM139" s="49"/>
      <c r="AN139" s="41"/>
      <c r="AO139" s="41"/>
      <c r="AP139" s="41"/>
      <c r="AQ139" s="50"/>
      <c r="AR139" s="49"/>
      <c r="AS139" s="41"/>
      <c r="AT139" s="41"/>
      <c r="AU139" s="41"/>
      <c r="AV139" s="50"/>
      <c r="AW139" s="49"/>
      <c r="AX139" s="41"/>
      <c r="AY139" s="41"/>
      <c r="AZ139" s="41"/>
    </row>
    <row r="140" spans="1:52" ht="14.25" customHeight="1" x14ac:dyDescent="0.25">
      <c r="A140" s="38" t="s">
        <v>3</v>
      </c>
      <c r="B140" s="38">
        <v>133</v>
      </c>
      <c r="C140" s="45">
        <v>250</v>
      </c>
      <c r="D140" s="33">
        <v>133</v>
      </c>
      <c r="E140" s="215">
        <v>0.38600000000000001</v>
      </c>
      <c r="F140" s="46">
        <f t="shared" si="25"/>
        <v>0.40600000000000003</v>
      </c>
      <c r="G140" s="46">
        <f t="shared" si="26"/>
        <v>0.36599999999999999</v>
      </c>
      <c r="H140" s="46">
        <f t="shared" si="27"/>
        <v>0.42599999999999999</v>
      </c>
      <c r="I140" s="46">
        <f t="shared" si="28"/>
        <v>0.34600000000000003</v>
      </c>
      <c r="J140" s="46">
        <f t="shared" si="29"/>
        <v>0.44600000000000001</v>
      </c>
      <c r="K140" s="46">
        <f t="shared" si="30"/>
        <v>0.32600000000000001</v>
      </c>
      <c r="L140" s="222"/>
      <c r="M140" s="46">
        <f t="shared" si="31"/>
        <v>0</v>
      </c>
      <c r="N140" s="38">
        <f t="shared" si="32"/>
        <v>0</v>
      </c>
      <c r="O140" s="38">
        <f t="shared" si="33"/>
        <v>0</v>
      </c>
      <c r="P140" s="38">
        <f t="shared" si="34"/>
        <v>0</v>
      </c>
      <c r="Q140" s="47">
        <f t="shared" si="35"/>
        <v>0</v>
      </c>
      <c r="R140" s="41"/>
      <c r="S140" s="49"/>
      <c r="T140" s="41"/>
      <c r="U140" s="41"/>
      <c r="V140" s="41"/>
      <c r="W140" s="44"/>
      <c r="X140" s="49"/>
      <c r="Y140" s="41"/>
      <c r="Z140" s="41"/>
      <c r="AA140" s="41"/>
      <c r="AB140" s="105"/>
      <c r="AC140" s="49"/>
      <c r="AD140" s="41"/>
      <c r="AE140" s="41"/>
      <c r="AF140" s="41"/>
      <c r="AL140" s="18"/>
      <c r="AM140" s="49"/>
      <c r="AN140" s="41"/>
      <c r="AO140" s="41"/>
      <c r="AP140" s="41"/>
      <c r="AQ140" s="50"/>
      <c r="AR140" s="49"/>
      <c r="AS140" s="41"/>
      <c r="AT140" s="41"/>
      <c r="AU140" s="41"/>
      <c r="AV140" s="50"/>
      <c r="AW140" s="49"/>
      <c r="AX140" s="41"/>
      <c r="AY140" s="41"/>
      <c r="AZ140" s="41"/>
    </row>
    <row r="141" spans="1:52" ht="14.25" customHeight="1" x14ac:dyDescent="0.25">
      <c r="A141" s="38" t="s">
        <v>3</v>
      </c>
      <c r="B141" s="38">
        <v>134</v>
      </c>
      <c r="C141" s="45">
        <v>250</v>
      </c>
      <c r="D141" s="33">
        <v>134</v>
      </c>
      <c r="E141" s="215">
        <v>0.38700000000000001</v>
      </c>
      <c r="F141" s="46">
        <f t="shared" si="25"/>
        <v>0.40700000000000003</v>
      </c>
      <c r="G141" s="46">
        <f t="shared" si="26"/>
        <v>0.36699999999999999</v>
      </c>
      <c r="H141" s="46">
        <f t="shared" si="27"/>
        <v>0.42699999999999999</v>
      </c>
      <c r="I141" s="46">
        <f t="shared" si="28"/>
        <v>0.34700000000000003</v>
      </c>
      <c r="J141" s="46">
        <f t="shared" si="29"/>
        <v>0.44700000000000001</v>
      </c>
      <c r="K141" s="46">
        <f t="shared" si="30"/>
        <v>0.32700000000000001</v>
      </c>
      <c r="L141" s="222"/>
      <c r="M141" s="46">
        <f t="shared" si="31"/>
        <v>0</v>
      </c>
      <c r="N141" s="38">
        <f t="shared" si="32"/>
        <v>0</v>
      </c>
      <c r="O141" s="38">
        <f t="shared" si="33"/>
        <v>0</v>
      </c>
      <c r="P141" s="38">
        <f t="shared" si="34"/>
        <v>0</v>
      </c>
      <c r="Q141" s="47">
        <f t="shared" si="35"/>
        <v>0</v>
      </c>
      <c r="R141" s="41"/>
      <c r="S141" s="49"/>
      <c r="T141" s="41"/>
      <c r="U141" s="41"/>
      <c r="V141" s="41"/>
      <c r="W141" s="44"/>
      <c r="X141" s="49"/>
      <c r="Y141" s="41"/>
      <c r="Z141" s="41"/>
      <c r="AA141" s="41"/>
      <c r="AB141" s="43"/>
      <c r="AC141" s="49"/>
      <c r="AD141" s="41"/>
      <c r="AE141" s="41"/>
      <c r="AF141" s="41"/>
      <c r="AL141" s="18"/>
      <c r="AM141" s="49"/>
      <c r="AN141" s="41"/>
      <c r="AO141" s="41"/>
      <c r="AP141" s="41"/>
      <c r="AQ141" s="50"/>
      <c r="AR141" s="49"/>
      <c r="AS141" s="41"/>
      <c r="AT141" s="41"/>
      <c r="AU141" s="41"/>
      <c r="AV141" s="50"/>
      <c r="AW141" s="49"/>
      <c r="AX141" s="41"/>
      <c r="AY141" s="41"/>
      <c r="AZ141" s="41"/>
    </row>
    <row r="142" spans="1:52" ht="13.2" x14ac:dyDescent="0.25">
      <c r="A142" s="38" t="s">
        <v>3</v>
      </c>
      <c r="B142" s="38">
        <v>135</v>
      </c>
      <c r="C142" s="45">
        <v>250</v>
      </c>
      <c r="D142" s="33">
        <v>135</v>
      </c>
      <c r="E142" s="215">
        <v>0.378</v>
      </c>
      <c r="F142" s="46">
        <f t="shared" si="25"/>
        <v>0.39800000000000002</v>
      </c>
      <c r="G142" s="46">
        <f t="shared" si="26"/>
        <v>0.35799999999999998</v>
      </c>
      <c r="H142" s="46">
        <f t="shared" si="27"/>
        <v>0.41799999999999998</v>
      </c>
      <c r="I142" s="46">
        <f t="shared" si="28"/>
        <v>0.33800000000000002</v>
      </c>
      <c r="J142" s="46">
        <f t="shared" si="29"/>
        <v>0.438</v>
      </c>
      <c r="K142" s="46">
        <f t="shared" si="30"/>
        <v>0.318</v>
      </c>
      <c r="L142" s="222"/>
      <c r="M142" s="46">
        <f t="shared" si="31"/>
        <v>0</v>
      </c>
      <c r="N142" s="38">
        <f t="shared" si="32"/>
        <v>0</v>
      </c>
      <c r="O142" s="38">
        <f t="shared" si="33"/>
        <v>0</v>
      </c>
      <c r="P142" s="38">
        <f t="shared" si="34"/>
        <v>0</v>
      </c>
      <c r="Q142" s="47">
        <f t="shared" si="35"/>
        <v>0</v>
      </c>
      <c r="R142" s="41"/>
      <c r="S142" s="49"/>
      <c r="T142" s="41"/>
      <c r="U142" s="41"/>
      <c r="V142" s="41"/>
      <c r="W142" s="25"/>
      <c r="X142" s="49"/>
      <c r="Y142" s="41"/>
      <c r="Z142" s="41"/>
      <c r="AA142" s="41"/>
      <c r="AB142" s="105"/>
      <c r="AC142" s="49"/>
      <c r="AD142" s="41"/>
      <c r="AE142" s="41"/>
      <c r="AF142" s="41"/>
      <c r="AL142" s="18"/>
      <c r="AM142" s="49"/>
      <c r="AN142" s="41"/>
      <c r="AO142" s="41"/>
      <c r="AP142" s="41"/>
      <c r="AQ142" s="50"/>
      <c r="AR142" s="49"/>
      <c r="AS142" s="41"/>
      <c r="AT142" s="41"/>
      <c r="AU142" s="41"/>
      <c r="AV142" s="50"/>
      <c r="AW142" s="49"/>
      <c r="AX142" s="41"/>
      <c r="AY142" s="41"/>
      <c r="AZ142" s="41"/>
    </row>
    <row r="143" spans="1:52" ht="14.25" customHeight="1" x14ac:dyDescent="0.25">
      <c r="A143" s="38" t="s">
        <v>3</v>
      </c>
      <c r="B143" s="38">
        <v>136</v>
      </c>
      <c r="C143" s="45">
        <v>250</v>
      </c>
      <c r="D143" s="33">
        <v>136</v>
      </c>
      <c r="E143" s="215">
        <v>0.376</v>
      </c>
      <c r="F143" s="46">
        <f t="shared" si="25"/>
        <v>0.39600000000000002</v>
      </c>
      <c r="G143" s="46">
        <f t="shared" si="26"/>
        <v>0.35599999999999998</v>
      </c>
      <c r="H143" s="46">
        <f t="shared" si="27"/>
        <v>0.41599999999999998</v>
      </c>
      <c r="I143" s="46">
        <f t="shared" si="28"/>
        <v>0.33600000000000002</v>
      </c>
      <c r="J143" s="46">
        <f t="shared" si="29"/>
        <v>0.436</v>
      </c>
      <c r="K143" s="46">
        <f t="shared" si="30"/>
        <v>0.316</v>
      </c>
      <c r="L143" s="222"/>
      <c r="M143" s="46">
        <f t="shared" si="31"/>
        <v>0</v>
      </c>
      <c r="N143" s="38">
        <f t="shared" si="32"/>
        <v>0</v>
      </c>
      <c r="O143" s="38">
        <f t="shared" si="33"/>
        <v>0</v>
      </c>
      <c r="P143" s="38">
        <f t="shared" si="34"/>
        <v>0</v>
      </c>
      <c r="Q143" s="47">
        <f t="shared" si="35"/>
        <v>0</v>
      </c>
      <c r="R143" s="41"/>
      <c r="S143" s="49"/>
      <c r="T143" s="41"/>
      <c r="U143" s="41"/>
      <c r="V143" s="41"/>
      <c r="W143" s="25"/>
      <c r="X143" s="49"/>
      <c r="Y143" s="41"/>
      <c r="Z143" s="41"/>
      <c r="AA143" s="41"/>
      <c r="AB143" s="105"/>
      <c r="AC143" s="49"/>
      <c r="AD143" s="41"/>
      <c r="AE143" s="41"/>
      <c r="AF143" s="41"/>
      <c r="AL143" s="18"/>
      <c r="AM143" s="49"/>
      <c r="AN143" s="41"/>
      <c r="AO143" s="41"/>
      <c r="AP143" s="41"/>
      <c r="AQ143" s="50"/>
      <c r="AR143" s="49"/>
      <c r="AS143" s="41"/>
      <c r="AT143" s="41"/>
      <c r="AU143" s="41"/>
      <c r="AV143" s="50"/>
      <c r="AW143" s="49"/>
      <c r="AX143" s="41"/>
      <c r="AY143" s="41"/>
      <c r="AZ143" s="41"/>
    </row>
    <row r="144" spans="1:52" ht="14.25" customHeight="1" x14ac:dyDescent="0.25">
      <c r="A144" s="38" t="s">
        <v>3</v>
      </c>
      <c r="B144" s="38">
        <v>137</v>
      </c>
      <c r="C144" s="106">
        <v>250</v>
      </c>
      <c r="D144" s="33">
        <v>137</v>
      </c>
      <c r="E144" s="215">
        <v>0.36699999999999999</v>
      </c>
      <c r="F144" s="46">
        <f t="shared" si="25"/>
        <v>0.38700000000000001</v>
      </c>
      <c r="G144" s="46">
        <f t="shared" si="26"/>
        <v>0.34699999999999998</v>
      </c>
      <c r="H144" s="46">
        <f t="shared" si="27"/>
        <v>0.40699999999999997</v>
      </c>
      <c r="I144" s="46">
        <f t="shared" si="28"/>
        <v>0.32700000000000001</v>
      </c>
      <c r="J144" s="46">
        <f t="shared" si="29"/>
        <v>0.42699999999999999</v>
      </c>
      <c r="K144" s="46">
        <f t="shared" si="30"/>
        <v>0.307</v>
      </c>
      <c r="L144" s="222"/>
      <c r="M144" s="46">
        <f t="shared" si="31"/>
        <v>0</v>
      </c>
      <c r="N144" s="38">
        <f t="shared" si="32"/>
        <v>0</v>
      </c>
      <c r="O144" s="38">
        <f t="shared" si="33"/>
        <v>0</v>
      </c>
      <c r="P144" s="38">
        <f t="shared" si="34"/>
        <v>0</v>
      </c>
      <c r="Q144" s="47">
        <f t="shared" si="35"/>
        <v>0</v>
      </c>
      <c r="R144" s="41"/>
      <c r="S144" s="49"/>
      <c r="T144" s="41"/>
      <c r="U144" s="41"/>
      <c r="V144" s="41"/>
      <c r="W144" s="25"/>
      <c r="X144" s="49"/>
      <c r="Y144" s="41"/>
      <c r="Z144" s="41"/>
      <c r="AA144" s="41"/>
      <c r="AB144" s="105"/>
      <c r="AC144" s="49"/>
      <c r="AD144" s="41"/>
      <c r="AE144" s="41"/>
      <c r="AF144" s="41"/>
      <c r="AL144" s="18"/>
      <c r="AM144" s="49"/>
      <c r="AN144" s="41"/>
      <c r="AO144" s="41"/>
      <c r="AP144" s="41"/>
      <c r="AQ144" s="50"/>
      <c r="AR144" s="49"/>
      <c r="AS144" s="41"/>
      <c r="AT144" s="41"/>
      <c r="AU144" s="41"/>
      <c r="AV144" s="50"/>
      <c r="AW144" s="49"/>
      <c r="AX144" s="41"/>
      <c r="AY144" s="41"/>
      <c r="AZ144" s="41"/>
    </row>
    <row r="145" spans="1:52" ht="14.25" customHeight="1" x14ac:dyDescent="0.25">
      <c r="A145" s="38" t="s">
        <v>3</v>
      </c>
      <c r="B145" s="38">
        <v>138</v>
      </c>
      <c r="C145" s="106">
        <v>250</v>
      </c>
      <c r="D145" s="33">
        <v>138</v>
      </c>
      <c r="E145" s="215">
        <v>0.36699999999999999</v>
      </c>
      <c r="F145" s="46">
        <f t="shared" si="25"/>
        <v>0.38700000000000001</v>
      </c>
      <c r="G145" s="46">
        <f t="shared" si="26"/>
        <v>0.34699999999999998</v>
      </c>
      <c r="H145" s="46">
        <f t="shared" si="27"/>
        <v>0.40699999999999997</v>
      </c>
      <c r="I145" s="46">
        <f t="shared" si="28"/>
        <v>0.32700000000000001</v>
      </c>
      <c r="J145" s="46">
        <f t="shared" si="29"/>
        <v>0.42699999999999999</v>
      </c>
      <c r="K145" s="46">
        <f t="shared" si="30"/>
        <v>0.307</v>
      </c>
      <c r="L145" s="222"/>
      <c r="M145" s="46">
        <f t="shared" si="31"/>
        <v>0</v>
      </c>
      <c r="N145" s="38">
        <f t="shared" si="32"/>
        <v>0</v>
      </c>
      <c r="O145" s="38">
        <f t="shared" si="33"/>
        <v>0</v>
      </c>
      <c r="P145" s="38">
        <f t="shared" si="34"/>
        <v>0</v>
      </c>
      <c r="Q145" s="47">
        <f t="shared" si="35"/>
        <v>0</v>
      </c>
      <c r="R145" s="41"/>
      <c r="S145" s="49"/>
      <c r="T145" s="41"/>
      <c r="U145" s="41"/>
      <c r="V145" s="41"/>
      <c r="W145" s="25"/>
      <c r="X145" s="49"/>
      <c r="Y145" s="41"/>
      <c r="Z145" s="41"/>
      <c r="AA145" s="41"/>
      <c r="AB145" s="105"/>
      <c r="AC145" s="49"/>
      <c r="AD145" s="41"/>
      <c r="AE145" s="41"/>
      <c r="AF145" s="41"/>
      <c r="AL145" s="18"/>
      <c r="AM145" s="49"/>
      <c r="AN145" s="41"/>
      <c r="AO145" s="41"/>
      <c r="AP145" s="41"/>
      <c r="AQ145" s="50"/>
      <c r="AR145" s="49"/>
      <c r="AS145" s="41"/>
      <c r="AT145" s="41"/>
      <c r="AU145" s="41"/>
      <c r="AV145" s="50"/>
      <c r="AW145" s="49"/>
      <c r="AX145" s="41"/>
      <c r="AY145" s="41"/>
      <c r="AZ145" s="41"/>
    </row>
    <row r="146" spans="1:52" ht="13.2" x14ac:dyDescent="0.25">
      <c r="A146" s="38" t="s">
        <v>3</v>
      </c>
      <c r="B146" s="38">
        <v>139</v>
      </c>
      <c r="C146" s="106">
        <v>250</v>
      </c>
      <c r="D146" s="33">
        <v>139</v>
      </c>
      <c r="E146" s="215">
        <v>0.36799999999999999</v>
      </c>
      <c r="F146" s="46">
        <f t="shared" si="25"/>
        <v>0.38800000000000001</v>
      </c>
      <c r="G146" s="46">
        <f t="shared" si="26"/>
        <v>0.34799999999999998</v>
      </c>
      <c r="H146" s="46">
        <f t="shared" si="27"/>
        <v>0.40799999999999997</v>
      </c>
      <c r="I146" s="46">
        <f t="shared" si="28"/>
        <v>0.32800000000000001</v>
      </c>
      <c r="J146" s="46">
        <f t="shared" si="29"/>
        <v>0.42799999999999999</v>
      </c>
      <c r="K146" s="46">
        <f t="shared" si="30"/>
        <v>0.308</v>
      </c>
      <c r="L146" s="222"/>
      <c r="M146" s="46">
        <f t="shared" si="31"/>
        <v>0</v>
      </c>
      <c r="N146" s="38">
        <f t="shared" si="32"/>
        <v>0</v>
      </c>
      <c r="O146" s="38">
        <f t="shared" si="33"/>
        <v>0</v>
      </c>
      <c r="P146" s="38">
        <f t="shared" si="34"/>
        <v>0</v>
      </c>
      <c r="Q146" s="47">
        <f t="shared" si="35"/>
        <v>0</v>
      </c>
      <c r="R146" s="41"/>
      <c r="S146" s="49"/>
      <c r="T146" s="41"/>
      <c r="U146" s="41"/>
      <c r="V146" s="41"/>
      <c r="W146" s="25"/>
      <c r="X146" s="49"/>
      <c r="Y146" s="41"/>
      <c r="Z146" s="41"/>
      <c r="AA146" s="41"/>
      <c r="AB146" s="105"/>
      <c r="AC146" s="49"/>
      <c r="AD146" s="41"/>
      <c r="AE146" s="41"/>
      <c r="AF146" s="41"/>
      <c r="AL146" s="18"/>
      <c r="AM146" s="49"/>
      <c r="AN146" s="41"/>
      <c r="AO146" s="41"/>
      <c r="AP146" s="41"/>
      <c r="AQ146" s="50"/>
      <c r="AR146" s="49"/>
      <c r="AS146" s="41"/>
      <c r="AT146" s="41"/>
      <c r="AU146" s="41"/>
      <c r="AV146" s="50"/>
      <c r="AW146" s="49"/>
      <c r="AX146" s="41"/>
      <c r="AY146" s="41"/>
      <c r="AZ146" s="41"/>
    </row>
    <row r="147" spans="1:52" ht="14.25" customHeight="1" x14ac:dyDescent="0.25">
      <c r="A147" s="38" t="s">
        <v>3</v>
      </c>
      <c r="B147" s="38">
        <v>140</v>
      </c>
      <c r="C147" s="106">
        <v>250</v>
      </c>
      <c r="D147" s="33">
        <v>140</v>
      </c>
      <c r="E147" s="215">
        <v>0.36899999999999999</v>
      </c>
      <c r="F147" s="46">
        <f t="shared" si="25"/>
        <v>0.38900000000000001</v>
      </c>
      <c r="G147" s="46">
        <f t="shared" si="26"/>
        <v>0.34899999999999998</v>
      </c>
      <c r="H147" s="46">
        <f t="shared" si="27"/>
        <v>0.40899999999999997</v>
      </c>
      <c r="I147" s="46">
        <f t="shared" si="28"/>
        <v>0.32900000000000001</v>
      </c>
      <c r="J147" s="46">
        <f t="shared" si="29"/>
        <v>0.42899999999999999</v>
      </c>
      <c r="K147" s="46">
        <f t="shared" si="30"/>
        <v>0.309</v>
      </c>
      <c r="L147" s="222"/>
      <c r="M147" s="46">
        <f t="shared" si="31"/>
        <v>0</v>
      </c>
      <c r="N147" s="38">
        <f t="shared" si="32"/>
        <v>0</v>
      </c>
      <c r="O147" s="38">
        <f t="shared" si="33"/>
        <v>0</v>
      </c>
      <c r="P147" s="38">
        <f t="shared" si="34"/>
        <v>0</v>
      </c>
      <c r="Q147" s="47">
        <f t="shared" si="35"/>
        <v>0</v>
      </c>
      <c r="R147" s="41"/>
      <c r="S147" s="49"/>
      <c r="T147" s="41"/>
      <c r="U147" s="41"/>
      <c r="V147" s="41"/>
      <c r="W147" s="25"/>
      <c r="X147" s="49"/>
      <c r="Y147" s="41"/>
      <c r="Z147" s="41"/>
      <c r="AA147" s="41"/>
      <c r="AB147" s="105"/>
      <c r="AC147" s="49"/>
      <c r="AD147" s="41"/>
      <c r="AE147" s="41"/>
      <c r="AF147" s="41"/>
      <c r="AL147" s="18"/>
      <c r="AM147" s="49"/>
      <c r="AN147" s="41"/>
      <c r="AO147" s="41"/>
      <c r="AP147" s="41"/>
      <c r="AQ147" s="50"/>
      <c r="AR147" s="49"/>
      <c r="AS147" s="41"/>
      <c r="AT147" s="41"/>
      <c r="AU147" s="41"/>
      <c r="AV147" s="50"/>
      <c r="AW147" s="49"/>
      <c r="AX147" s="41"/>
      <c r="AY147" s="41"/>
      <c r="AZ147" s="41"/>
    </row>
    <row r="148" spans="1:52" ht="13.2" x14ac:dyDescent="0.25">
      <c r="A148" s="38" t="s">
        <v>3</v>
      </c>
      <c r="B148" s="38">
        <v>141</v>
      </c>
      <c r="C148" s="106">
        <v>250</v>
      </c>
      <c r="D148" s="33">
        <v>141</v>
      </c>
      <c r="E148" s="215">
        <v>0.36699999999999999</v>
      </c>
      <c r="F148" s="46">
        <f t="shared" si="25"/>
        <v>0.38700000000000001</v>
      </c>
      <c r="G148" s="46">
        <f t="shared" si="26"/>
        <v>0.34699999999999998</v>
      </c>
      <c r="H148" s="46">
        <f t="shared" si="27"/>
        <v>0.40699999999999997</v>
      </c>
      <c r="I148" s="46">
        <f t="shared" si="28"/>
        <v>0.32700000000000001</v>
      </c>
      <c r="J148" s="46">
        <f t="shared" si="29"/>
        <v>0.42699999999999999</v>
      </c>
      <c r="K148" s="46">
        <f t="shared" si="30"/>
        <v>0.307</v>
      </c>
      <c r="L148" s="222"/>
      <c r="M148" s="46">
        <f t="shared" si="31"/>
        <v>0</v>
      </c>
      <c r="N148" s="38">
        <f t="shared" si="32"/>
        <v>0</v>
      </c>
      <c r="O148" s="38">
        <f t="shared" si="33"/>
        <v>0</v>
      </c>
      <c r="P148" s="38">
        <f t="shared" si="34"/>
        <v>0</v>
      </c>
      <c r="Q148" s="47">
        <f t="shared" si="35"/>
        <v>0</v>
      </c>
      <c r="R148" s="41"/>
      <c r="S148" s="49"/>
      <c r="T148" s="41"/>
      <c r="U148" s="41"/>
      <c r="V148" s="41"/>
      <c r="W148" s="25"/>
      <c r="X148" s="49"/>
      <c r="Y148" s="41"/>
      <c r="Z148" s="41"/>
      <c r="AA148" s="41"/>
      <c r="AB148" s="105"/>
      <c r="AC148" s="49"/>
      <c r="AD148" s="41"/>
      <c r="AE148" s="41"/>
      <c r="AF148" s="41"/>
      <c r="AL148" s="18"/>
      <c r="AM148" s="49"/>
      <c r="AN148" s="41"/>
      <c r="AO148" s="41"/>
      <c r="AP148" s="41"/>
      <c r="AQ148" s="50"/>
      <c r="AR148" s="49"/>
      <c r="AS148" s="41"/>
      <c r="AT148" s="41"/>
      <c r="AU148" s="41"/>
      <c r="AV148" s="50"/>
      <c r="AW148" s="49"/>
      <c r="AX148" s="41"/>
      <c r="AY148" s="41"/>
      <c r="AZ148" s="41"/>
    </row>
    <row r="149" spans="1:52" ht="14.25" customHeight="1" x14ac:dyDescent="0.25">
      <c r="A149" s="38" t="s">
        <v>3</v>
      </c>
      <c r="B149" s="38">
        <v>142</v>
      </c>
      <c r="C149" s="106">
        <v>300</v>
      </c>
      <c r="D149" s="33">
        <v>142</v>
      </c>
      <c r="E149" s="215">
        <v>0.376</v>
      </c>
      <c r="F149" s="46">
        <f t="shared" si="25"/>
        <v>0.39600000000000002</v>
      </c>
      <c r="G149" s="46">
        <f t="shared" si="26"/>
        <v>0.35599999999999998</v>
      </c>
      <c r="H149" s="46">
        <f t="shared" si="27"/>
        <v>0.41599999999999998</v>
      </c>
      <c r="I149" s="46">
        <f t="shared" si="28"/>
        <v>0.33600000000000002</v>
      </c>
      <c r="J149" s="46">
        <f t="shared" si="29"/>
        <v>0.436</v>
      </c>
      <c r="K149" s="46">
        <f t="shared" si="30"/>
        <v>0.316</v>
      </c>
      <c r="L149" s="222"/>
      <c r="M149" s="46">
        <f t="shared" si="31"/>
        <v>0</v>
      </c>
      <c r="N149" s="38">
        <f t="shared" si="32"/>
        <v>0</v>
      </c>
      <c r="O149" s="38">
        <f t="shared" si="33"/>
        <v>0</v>
      </c>
      <c r="P149" s="38">
        <f t="shared" si="34"/>
        <v>0</v>
      </c>
      <c r="Q149" s="47">
        <f t="shared" si="35"/>
        <v>0</v>
      </c>
      <c r="R149" s="41"/>
      <c r="S149" s="49"/>
      <c r="T149" s="41"/>
      <c r="U149" s="41"/>
      <c r="V149" s="41"/>
      <c r="W149" s="25"/>
      <c r="X149" s="49"/>
      <c r="Y149" s="41"/>
      <c r="Z149" s="41"/>
      <c r="AA149" s="41"/>
      <c r="AB149" s="105"/>
      <c r="AC149" s="49"/>
      <c r="AD149" s="41"/>
      <c r="AE149" s="41"/>
      <c r="AF149" s="41"/>
      <c r="AQ149" s="50"/>
      <c r="AR149" s="49"/>
      <c r="AS149" s="41"/>
      <c r="AT149" s="41"/>
      <c r="AU149" s="41"/>
      <c r="AV149" s="50"/>
      <c r="AW149" s="49"/>
      <c r="AX149" s="41"/>
      <c r="AY149" s="41"/>
      <c r="AZ149" s="41"/>
    </row>
    <row r="150" spans="1:52" ht="13.2" x14ac:dyDescent="0.25">
      <c r="A150" s="38" t="s">
        <v>3</v>
      </c>
      <c r="B150" s="38">
        <v>143</v>
      </c>
      <c r="C150" s="106">
        <v>300</v>
      </c>
      <c r="D150" s="33">
        <v>143</v>
      </c>
      <c r="E150" s="215">
        <v>0.36699999999999999</v>
      </c>
      <c r="F150" s="46">
        <f t="shared" si="25"/>
        <v>0.38700000000000001</v>
      </c>
      <c r="G150" s="46">
        <f t="shared" si="26"/>
        <v>0.34699999999999998</v>
      </c>
      <c r="H150" s="46">
        <f t="shared" si="27"/>
        <v>0.40699999999999997</v>
      </c>
      <c r="I150" s="46">
        <f t="shared" si="28"/>
        <v>0.32700000000000001</v>
      </c>
      <c r="J150" s="46">
        <f t="shared" si="29"/>
        <v>0.42699999999999999</v>
      </c>
      <c r="K150" s="46">
        <f t="shared" si="30"/>
        <v>0.307</v>
      </c>
      <c r="L150" s="222"/>
      <c r="M150" s="46">
        <f t="shared" si="31"/>
        <v>0</v>
      </c>
      <c r="N150" s="38">
        <f t="shared" si="32"/>
        <v>0</v>
      </c>
      <c r="O150" s="38">
        <f t="shared" si="33"/>
        <v>0</v>
      </c>
      <c r="P150" s="38">
        <f t="shared" si="34"/>
        <v>0</v>
      </c>
      <c r="Q150" s="47">
        <f t="shared" si="35"/>
        <v>0</v>
      </c>
      <c r="R150" s="41"/>
      <c r="S150" s="49"/>
      <c r="T150" s="41"/>
      <c r="U150" s="41"/>
      <c r="V150" s="41"/>
      <c r="W150" s="25"/>
      <c r="X150" s="49"/>
      <c r="Y150" s="41"/>
      <c r="Z150" s="41"/>
      <c r="AA150" s="41"/>
      <c r="AB150" s="105"/>
      <c r="AC150" s="49"/>
      <c r="AD150" s="41"/>
      <c r="AE150" s="41"/>
      <c r="AF150" s="41"/>
      <c r="AQ150" s="50"/>
      <c r="AR150" s="49"/>
      <c r="AS150" s="41"/>
      <c r="AT150" s="41"/>
      <c r="AU150" s="41"/>
      <c r="AV150" s="50"/>
      <c r="AW150" s="49"/>
      <c r="AX150" s="41"/>
      <c r="AY150" s="41"/>
      <c r="AZ150" s="41"/>
    </row>
    <row r="151" spans="1:52" ht="13.2" x14ac:dyDescent="0.25">
      <c r="A151" s="38" t="s">
        <v>3</v>
      </c>
      <c r="B151" s="38">
        <v>144</v>
      </c>
      <c r="C151" s="106">
        <v>300</v>
      </c>
      <c r="D151" s="33">
        <v>144</v>
      </c>
      <c r="E151" s="215">
        <v>0.372</v>
      </c>
      <c r="F151" s="46">
        <f t="shared" si="25"/>
        <v>0.39200000000000002</v>
      </c>
      <c r="G151" s="46">
        <f t="shared" si="26"/>
        <v>0.35199999999999998</v>
      </c>
      <c r="H151" s="46">
        <f t="shared" si="27"/>
        <v>0.41199999999999998</v>
      </c>
      <c r="I151" s="46">
        <f t="shared" si="28"/>
        <v>0.33200000000000002</v>
      </c>
      <c r="J151" s="46">
        <f t="shared" si="29"/>
        <v>0.432</v>
      </c>
      <c r="K151" s="46">
        <f t="shared" si="30"/>
        <v>0.312</v>
      </c>
      <c r="L151" s="222"/>
      <c r="M151" s="46">
        <f t="shared" si="31"/>
        <v>0</v>
      </c>
      <c r="N151" s="38">
        <f t="shared" si="32"/>
        <v>0</v>
      </c>
      <c r="O151" s="38">
        <f t="shared" si="33"/>
        <v>0</v>
      </c>
      <c r="P151" s="38">
        <f t="shared" si="34"/>
        <v>0</v>
      </c>
      <c r="Q151" s="47">
        <f t="shared" si="35"/>
        <v>0</v>
      </c>
      <c r="R151" s="41"/>
      <c r="S151" s="49"/>
      <c r="T151" s="41"/>
      <c r="U151" s="41"/>
      <c r="V151" s="41"/>
      <c r="W151" s="25"/>
      <c r="X151" s="49"/>
      <c r="Y151" s="41"/>
      <c r="Z151" s="41"/>
      <c r="AA151" s="41"/>
      <c r="AB151" s="43"/>
      <c r="AC151" s="49"/>
      <c r="AD151" s="41"/>
      <c r="AE151" s="41"/>
      <c r="AF151" s="41"/>
      <c r="AQ151" s="50"/>
      <c r="AR151" s="49"/>
      <c r="AS151" s="41"/>
      <c r="AT151" s="41"/>
      <c r="AU151" s="41"/>
      <c r="AV151" s="50"/>
      <c r="AW151" s="49"/>
      <c r="AX151" s="41"/>
      <c r="AY151" s="41"/>
      <c r="AZ151" s="41"/>
    </row>
    <row r="152" spans="1:52" ht="14.25" customHeight="1" x14ac:dyDescent="0.25">
      <c r="A152" s="38" t="s">
        <v>3</v>
      </c>
      <c r="B152" s="38">
        <v>145</v>
      </c>
      <c r="C152" s="106">
        <v>300</v>
      </c>
      <c r="D152" s="33">
        <v>145</v>
      </c>
      <c r="E152" s="215">
        <v>0.36799999999999999</v>
      </c>
      <c r="F152" s="46">
        <f t="shared" si="25"/>
        <v>0.38800000000000001</v>
      </c>
      <c r="G152" s="46">
        <f t="shared" si="26"/>
        <v>0.34799999999999998</v>
      </c>
      <c r="H152" s="46">
        <f t="shared" si="27"/>
        <v>0.40799999999999997</v>
      </c>
      <c r="I152" s="46">
        <f t="shared" si="28"/>
        <v>0.32800000000000001</v>
      </c>
      <c r="J152" s="46">
        <f t="shared" si="29"/>
        <v>0.42799999999999999</v>
      </c>
      <c r="K152" s="46">
        <f t="shared" si="30"/>
        <v>0.308</v>
      </c>
      <c r="L152" s="222"/>
      <c r="M152" s="46">
        <f t="shared" si="31"/>
        <v>0</v>
      </c>
      <c r="N152" s="38">
        <f t="shared" si="32"/>
        <v>0</v>
      </c>
      <c r="O152" s="38">
        <f t="shared" si="33"/>
        <v>0</v>
      </c>
      <c r="P152" s="38">
        <f t="shared" si="34"/>
        <v>0</v>
      </c>
      <c r="Q152" s="47">
        <f t="shared" si="35"/>
        <v>0</v>
      </c>
      <c r="R152" s="41"/>
      <c r="S152" s="49"/>
      <c r="T152" s="41"/>
      <c r="U152" s="41"/>
      <c r="V152" s="41"/>
      <c r="W152" s="25"/>
      <c r="X152" s="49"/>
      <c r="Y152" s="41"/>
      <c r="Z152" s="41"/>
      <c r="AA152" s="41"/>
      <c r="AB152" s="105"/>
      <c r="AC152" s="49"/>
      <c r="AD152" s="41"/>
      <c r="AE152" s="41"/>
      <c r="AF152" s="41"/>
      <c r="AQ152" s="50"/>
      <c r="AR152" s="49"/>
      <c r="AS152" s="41"/>
      <c r="AT152" s="41"/>
      <c r="AU152" s="41"/>
      <c r="AV152" s="50"/>
      <c r="AW152" s="49"/>
      <c r="AX152" s="41"/>
      <c r="AY152" s="41"/>
      <c r="AZ152" s="41"/>
    </row>
    <row r="153" spans="1:52" ht="14.25" customHeight="1" x14ac:dyDescent="0.25">
      <c r="A153" s="38" t="s">
        <v>3</v>
      </c>
      <c r="B153" s="38">
        <v>146</v>
      </c>
      <c r="C153" s="106">
        <v>300</v>
      </c>
      <c r="D153" s="107">
        <v>146</v>
      </c>
      <c r="E153" s="215">
        <v>0.374</v>
      </c>
      <c r="F153" s="46">
        <f t="shared" si="25"/>
        <v>0.39400000000000002</v>
      </c>
      <c r="G153" s="46">
        <f t="shared" si="26"/>
        <v>0.35399999999999998</v>
      </c>
      <c r="H153" s="46">
        <f t="shared" si="27"/>
        <v>0.41399999999999998</v>
      </c>
      <c r="I153" s="46">
        <f t="shared" si="28"/>
        <v>0.33400000000000002</v>
      </c>
      <c r="J153" s="46">
        <f t="shared" si="29"/>
        <v>0.434</v>
      </c>
      <c r="K153" s="46">
        <f t="shared" si="30"/>
        <v>0.314</v>
      </c>
      <c r="L153" s="222"/>
      <c r="M153" s="46">
        <f t="shared" si="31"/>
        <v>0</v>
      </c>
      <c r="N153" s="38">
        <f t="shared" si="32"/>
        <v>0</v>
      </c>
      <c r="O153" s="38">
        <f t="shared" si="33"/>
        <v>0</v>
      </c>
      <c r="P153" s="38">
        <f t="shared" si="34"/>
        <v>0</v>
      </c>
      <c r="Q153" s="47">
        <f t="shared" si="35"/>
        <v>0</v>
      </c>
      <c r="R153" s="41"/>
      <c r="S153" s="49"/>
      <c r="T153" s="41"/>
      <c r="U153" s="41"/>
      <c r="V153" s="41"/>
      <c r="W153" s="25"/>
      <c r="X153" s="49"/>
      <c r="Y153" s="41"/>
      <c r="Z153" s="41"/>
      <c r="AA153" s="41"/>
      <c r="AB153" s="105"/>
      <c r="AC153" s="49"/>
      <c r="AD153" s="41"/>
      <c r="AE153" s="41"/>
      <c r="AF153" s="41"/>
      <c r="AQ153" s="50"/>
      <c r="AR153" s="49"/>
      <c r="AS153" s="41"/>
      <c r="AT153" s="41"/>
      <c r="AU153" s="41"/>
      <c r="AV153" s="50"/>
      <c r="AW153" s="49"/>
      <c r="AX153" s="41"/>
      <c r="AY153" s="41"/>
      <c r="AZ153" s="41"/>
    </row>
    <row r="154" spans="1:52" ht="13.2" x14ac:dyDescent="0.25">
      <c r="A154" s="38" t="s">
        <v>3</v>
      </c>
      <c r="B154" s="38">
        <v>147</v>
      </c>
      <c r="C154" s="106">
        <v>300</v>
      </c>
      <c r="D154" s="33">
        <v>147</v>
      </c>
      <c r="E154" s="215">
        <v>0.36199999999999999</v>
      </c>
      <c r="F154" s="46">
        <f t="shared" si="25"/>
        <v>0.38200000000000001</v>
      </c>
      <c r="G154" s="46">
        <f t="shared" si="26"/>
        <v>0.34199999999999997</v>
      </c>
      <c r="H154" s="46">
        <f t="shared" si="27"/>
        <v>0.40199999999999997</v>
      </c>
      <c r="I154" s="46">
        <f t="shared" si="28"/>
        <v>0.32200000000000001</v>
      </c>
      <c r="J154" s="46">
        <f t="shared" si="29"/>
        <v>0.42199999999999999</v>
      </c>
      <c r="K154" s="46">
        <f t="shared" si="30"/>
        <v>0.30199999999999999</v>
      </c>
      <c r="L154" s="222"/>
      <c r="M154" s="46">
        <f t="shared" si="31"/>
        <v>0</v>
      </c>
      <c r="N154" s="38">
        <f t="shared" si="32"/>
        <v>0</v>
      </c>
      <c r="O154" s="38">
        <f t="shared" si="33"/>
        <v>0</v>
      </c>
      <c r="P154" s="38">
        <f t="shared" si="34"/>
        <v>0</v>
      </c>
      <c r="Q154" s="47">
        <f t="shared" si="35"/>
        <v>0</v>
      </c>
      <c r="R154" s="41"/>
      <c r="S154" s="49"/>
      <c r="T154" s="41"/>
      <c r="U154" s="41"/>
      <c r="V154" s="41"/>
      <c r="W154" s="25"/>
      <c r="X154" s="49"/>
      <c r="Y154" s="41"/>
      <c r="Z154" s="41"/>
      <c r="AA154" s="41"/>
      <c r="AB154" s="105"/>
      <c r="AC154" s="49"/>
      <c r="AD154" s="41"/>
      <c r="AE154" s="41"/>
      <c r="AF154" s="41"/>
      <c r="AQ154" s="50"/>
      <c r="AR154" s="49"/>
      <c r="AS154" s="41"/>
      <c r="AT154" s="41"/>
      <c r="AU154" s="41"/>
      <c r="AV154" s="50"/>
      <c r="AW154" s="49"/>
      <c r="AX154" s="41"/>
      <c r="AY154" s="41"/>
      <c r="AZ154" s="41"/>
    </row>
    <row r="155" spans="1:52" ht="13.2" x14ac:dyDescent="0.25">
      <c r="A155" s="38" t="s">
        <v>3</v>
      </c>
      <c r="B155" s="38">
        <v>148</v>
      </c>
      <c r="C155" s="106">
        <v>300</v>
      </c>
      <c r="D155" s="33">
        <v>148</v>
      </c>
      <c r="E155" s="215">
        <v>0.36399999999999999</v>
      </c>
      <c r="F155" s="46">
        <f t="shared" si="25"/>
        <v>0.38400000000000001</v>
      </c>
      <c r="G155" s="46">
        <f t="shared" si="26"/>
        <v>0.34399999999999997</v>
      </c>
      <c r="H155" s="46">
        <f t="shared" si="27"/>
        <v>0.40399999999999997</v>
      </c>
      <c r="I155" s="46">
        <f t="shared" si="28"/>
        <v>0.32400000000000001</v>
      </c>
      <c r="J155" s="46">
        <f t="shared" si="29"/>
        <v>0.42399999999999999</v>
      </c>
      <c r="K155" s="46">
        <f t="shared" si="30"/>
        <v>0.30399999999999999</v>
      </c>
      <c r="L155" s="222"/>
      <c r="M155" s="46">
        <f t="shared" si="31"/>
        <v>0</v>
      </c>
      <c r="N155" s="38">
        <f t="shared" si="32"/>
        <v>0</v>
      </c>
      <c r="O155" s="38">
        <f t="shared" si="33"/>
        <v>0</v>
      </c>
      <c r="P155" s="38">
        <f t="shared" si="34"/>
        <v>0</v>
      </c>
      <c r="Q155" s="47">
        <f t="shared" si="35"/>
        <v>0</v>
      </c>
      <c r="R155" s="41"/>
      <c r="S155" s="49"/>
      <c r="T155" s="41"/>
      <c r="U155" s="41"/>
      <c r="V155" s="41"/>
      <c r="W155" s="25"/>
      <c r="X155" s="49"/>
      <c r="Y155" s="41"/>
      <c r="Z155" s="41"/>
      <c r="AA155" s="41"/>
      <c r="AB155" s="105"/>
      <c r="AC155" s="49"/>
      <c r="AD155" s="41"/>
      <c r="AE155" s="41"/>
      <c r="AF155" s="41"/>
      <c r="AQ155" s="50"/>
      <c r="AR155" s="49"/>
      <c r="AS155" s="41"/>
      <c r="AT155" s="41"/>
      <c r="AU155" s="41"/>
      <c r="AV155" s="50"/>
      <c r="AW155" s="49"/>
      <c r="AX155" s="41"/>
      <c r="AY155" s="41"/>
      <c r="AZ155" s="41"/>
    </row>
    <row r="156" spans="1:52" ht="14.25" customHeight="1" x14ac:dyDescent="0.25">
      <c r="A156" s="38" t="s">
        <v>3</v>
      </c>
      <c r="B156" s="38">
        <v>149</v>
      </c>
      <c r="C156" s="106">
        <v>300</v>
      </c>
      <c r="D156" s="33">
        <v>149</v>
      </c>
      <c r="E156" s="215">
        <v>0.36335782637870961</v>
      </c>
      <c r="F156" s="46">
        <f t="shared" si="25"/>
        <v>0.38335782637870963</v>
      </c>
      <c r="G156" s="46">
        <f t="shared" si="26"/>
        <v>0.3433578263787096</v>
      </c>
      <c r="H156" s="46">
        <f t="shared" si="27"/>
        <v>0.40335782637870959</v>
      </c>
      <c r="I156" s="46">
        <f t="shared" si="28"/>
        <v>0.32335782637870963</v>
      </c>
      <c r="J156" s="46">
        <f t="shared" si="29"/>
        <v>0.42335782637870961</v>
      </c>
      <c r="K156" s="46">
        <f t="shared" si="30"/>
        <v>0.30335782637870962</v>
      </c>
      <c r="L156" s="222"/>
      <c r="M156" s="46">
        <f t="shared" si="31"/>
        <v>0</v>
      </c>
      <c r="N156" s="38">
        <f t="shared" si="32"/>
        <v>0</v>
      </c>
      <c r="O156" s="38">
        <f t="shared" si="33"/>
        <v>0</v>
      </c>
      <c r="P156" s="38">
        <f t="shared" si="34"/>
        <v>0</v>
      </c>
      <c r="Q156" s="47">
        <f t="shared" si="35"/>
        <v>0</v>
      </c>
      <c r="R156" s="41"/>
      <c r="S156" s="49"/>
      <c r="T156" s="41"/>
      <c r="U156" s="41"/>
      <c r="V156" s="41"/>
      <c r="W156" s="25"/>
      <c r="X156" s="49"/>
      <c r="Y156" s="41"/>
      <c r="Z156" s="41"/>
      <c r="AA156" s="41"/>
      <c r="AB156" s="105"/>
      <c r="AC156" s="49"/>
      <c r="AD156" s="41"/>
      <c r="AE156" s="41"/>
      <c r="AF156" s="41"/>
      <c r="AQ156" s="50"/>
      <c r="AR156" s="49"/>
      <c r="AS156" s="41"/>
      <c r="AT156" s="41"/>
      <c r="AU156" s="41"/>
      <c r="AV156" s="50"/>
      <c r="AW156" s="49"/>
      <c r="AX156" s="41"/>
      <c r="AY156" s="41"/>
      <c r="AZ156" s="41"/>
    </row>
    <row r="157" spans="1:52" ht="13.2" x14ac:dyDescent="0.25">
      <c r="A157" s="38" t="s">
        <v>3</v>
      </c>
      <c r="B157" s="38">
        <v>150</v>
      </c>
      <c r="C157" s="106">
        <v>300</v>
      </c>
      <c r="D157" s="33">
        <v>150</v>
      </c>
      <c r="E157" s="215">
        <v>0.36499999999999999</v>
      </c>
      <c r="F157" s="46">
        <f t="shared" si="25"/>
        <v>0.38500000000000001</v>
      </c>
      <c r="G157" s="46">
        <f t="shared" si="26"/>
        <v>0.34499999999999997</v>
      </c>
      <c r="H157" s="46">
        <f t="shared" si="27"/>
        <v>0.40499999999999997</v>
      </c>
      <c r="I157" s="46">
        <f t="shared" si="28"/>
        <v>0.32500000000000001</v>
      </c>
      <c r="J157" s="46">
        <f t="shared" si="29"/>
        <v>0.42499999999999999</v>
      </c>
      <c r="K157" s="46">
        <f t="shared" si="30"/>
        <v>0.30499999999999999</v>
      </c>
      <c r="L157" s="222"/>
      <c r="M157" s="46">
        <f t="shared" si="31"/>
        <v>0</v>
      </c>
      <c r="N157" s="38">
        <f t="shared" si="32"/>
        <v>0</v>
      </c>
      <c r="O157" s="38">
        <f t="shared" si="33"/>
        <v>0</v>
      </c>
      <c r="P157" s="38">
        <f t="shared" si="34"/>
        <v>0</v>
      </c>
      <c r="Q157" s="47">
        <f t="shared" si="35"/>
        <v>0</v>
      </c>
      <c r="R157" s="41"/>
      <c r="S157" s="49"/>
      <c r="T157" s="41"/>
      <c r="U157" s="41"/>
      <c r="V157" s="41"/>
      <c r="W157" s="25"/>
      <c r="X157" s="49"/>
      <c r="Y157" s="41"/>
      <c r="Z157" s="41"/>
      <c r="AA157" s="41"/>
      <c r="AB157" s="105"/>
      <c r="AC157" s="49"/>
      <c r="AD157" s="41"/>
      <c r="AE157" s="41"/>
      <c r="AF157" s="41"/>
      <c r="AQ157" s="50"/>
      <c r="AR157" s="49"/>
      <c r="AS157" s="41"/>
      <c r="AT157" s="41"/>
      <c r="AU157" s="41"/>
      <c r="AV157" s="50"/>
      <c r="AW157" s="49"/>
      <c r="AX157" s="41"/>
      <c r="AY157" s="41"/>
      <c r="AZ157" s="41"/>
    </row>
    <row r="158" spans="1:52" ht="14.25" customHeight="1" x14ac:dyDescent="0.25">
      <c r="A158" s="38" t="s">
        <v>3</v>
      </c>
      <c r="B158" s="38">
        <v>151</v>
      </c>
      <c r="C158" s="106">
        <v>300</v>
      </c>
      <c r="D158" s="33">
        <v>151</v>
      </c>
      <c r="E158" s="215">
        <v>0.36799999999999999</v>
      </c>
      <c r="F158" s="46">
        <f t="shared" si="25"/>
        <v>0.38800000000000001</v>
      </c>
      <c r="G158" s="46">
        <f t="shared" si="26"/>
        <v>0.34799999999999998</v>
      </c>
      <c r="H158" s="46">
        <f t="shared" si="27"/>
        <v>0.40799999999999997</v>
      </c>
      <c r="I158" s="46">
        <f t="shared" si="28"/>
        <v>0.32800000000000001</v>
      </c>
      <c r="J158" s="46">
        <f t="shared" si="29"/>
        <v>0.42799999999999999</v>
      </c>
      <c r="K158" s="46">
        <f t="shared" si="30"/>
        <v>0.308</v>
      </c>
      <c r="L158" s="222"/>
      <c r="M158" s="46">
        <f t="shared" si="31"/>
        <v>0</v>
      </c>
      <c r="N158" s="38">
        <f t="shared" si="32"/>
        <v>0</v>
      </c>
      <c r="O158" s="38">
        <f t="shared" si="33"/>
        <v>0</v>
      </c>
      <c r="P158" s="38">
        <f t="shared" si="34"/>
        <v>0</v>
      </c>
      <c r="Q158" s="47">
        <f t="shared" si="35"/>
        <v>0</v>
      </c>
      <c r="R158" s="41"/>
      <c r="S158" s="49"/>
      <c r="T158" s="41"/>
      <c r="U158" s="41"/>
      <c r="V158" s="41"/>
      <c r="W158" s="25"/>
      <c r="X158" s="49"/>
      <c r="Y158" s="41"/>
      <c r="Z158" s="41"/>
      <c r="AA158" s="41"/>
      <c r="AB158" s="105"/>
      <c r="AC158" s="49"/>
      <c r="AD158" s="41"/>
      <c r="AE158" s="41"/>
      <c r="AF158" s="41"/>
      <c r="AQ158" s="50"/>
      <c r="AR158" s="49"/>
      <c r="AS158" s="41"/>
      <c r="AT158" s="41"/>
      <c r="AU158" s="41"/>
      <c r="AV158" s="50"/>
      <c r="AW158" s="49"/>
      <c r="AX158" s="41"/>
      <c r="AY158" s="41"/>
      <c r="AZ158" s="41"/>
    </row>
    <row r="159" spans="1:52" ht="13.2" x14ac:dyDescent="0.25">
      <c r="A159" s="38" t="s">
        <v>3</v>
      </c>
      <c r="B159" s="38">
        <v>152</v>
      </c>
      <c r="C159" s="106">
        <v>350</v>
      </c>
      <c r="D159" s="33">
        <v>152</v>
      </c>
      <c r="E159" s="215">
        <v>0.377</v>
      </c>
      <c r="F159" s="46">
        <f t="shared" si="25"/>
        <v>0.39700000000000002</v>
      </c>
      <c r="G159" s="46">
        <f t="shared" si="26"/>
        <v>0.35699999999999998</v>
      </c>
      <c r="H159" s="46">
        <f t="shared" si="27"/>
        <v>0.41699999999999998</v>
      </c>
      <c r="I159" s="46">
        <f t="shared" si="28"/>
        <v>0.33700000000000002</v>
      </c>
      <c r="J159" s="46">
        <f t="shared" si="29"/>
        <v>0.437</v>
      </c>
      <c r="K159" s="46">
        <f t="shared" si="30"/>
        <v>0.317</v>
      </c>
      <c r="L159" s="222"/>
      <c r="M159" s="46">
        <f t="shared" si="31"/>
        <v>0</v>
      </c>
      <c r="N159" s="38">
        <f t="shared" si="32"/>
        <v>0</v>
      </c>
      <c r="O159" s="38">
        <f t="shared" si="33"/>
        <v>0</v>
      </c>
      <c r="P159" s="38">
        <f t="shared" si="34"/>
        <v>0</v>
      </c>
      <c r="Q159" s="47">
        <f t="shared" si="35"/>
        <v>0</v>
      </c>
      <c r="R159" s="41"/>
      <c r="S159" s="49"/>
      <c r="T159" s="41"/>
      <c r="U159" s="41"/>
      <c r="V159" s="41"/>
      <c r="W159" s="25"/>
      <c r="X159" s="49"/>
      <c r="Y159" s="41"/>
      <c r="Z159" s="41"/>
      <c r="AA159" s="41"/>
      <c r="AB159" s="105"/>
      <c r="AC159" s="49"/>
      <c r="AD159" s="41"/>
      <c r="AE159" s="41"/>
      <c r="AF159" s="41"/>
      <c r="AQ159" s="50"/>
      <c r="AR159" s="49"/>
      <c r="AS159" s="41"/>
      <c r="AT159" s="41"/>
      <c r="AU159" s="41"/>
      <c r="AV159" s="50"/>
      <c r="AW159" s="49"/>
      <c r="AX159" s="41"/>
      <c r="AY159" s="41"/>
      <c r="AZ159" s="41"/>
    </row>
    <row r="160" spans="1:52" ht="13.2" x14ac:dyDescent="0.25">
      <c r="A160" s="38" t="s">
        <v>3</v>
      </c>
      <c r="B160" s="38">
        <v>153</v>
      </c>
      <c r="C160" s="106">
        <v>350</v>
      </c>
      <c r="D160" s="33">
        <v>153</v>
      </c>
      <c r="E160" s="215">
        <v>0.37</v>
      </c>
      <c r="F160" s="46">
        <f t="shared" si="25"/>
        <v>0.39</v>
      </c>
      <c r="G160" s="46">
        <f t="shared" si="26"/>
        <v>0.35</v>
      </c>
      <c r="H160" s="46">
        <f t="shared" si="27"/>
        <v>0.41</v>
      </c>
      <c r="I160" s="46">
        <f t="shared" si="28"/>
        <v>0.33</v>
      </c>
      <c r="J160" s="46">
        <f t="shared" si="29"/>
        <v>0.43</v>
      </c>
      <c r="K160" s="46">
        <f t="shared" si="30"/>
        <v>0.31</v>
      </c>
      <c r="L160" s="222"/>
      <c r="M160" s="46">
        <f t="shared" si="31"/>
        <v>0</v>
      </c>
      <c r="N160" s="38">
        <f t="shared" si="32"/>
        <v>0</v>
      </c>
      <c r="O160" s="38">
        <f t="shared" si="33"/>
        <v>0</v>
      </c>
      <c r="P160" s="38">
        <f t="shared" si="34"/>
        <v>0</v>
      </c>
      <c r="Q160" s="47">
        <f t="shared" si="35"/>
        <v>0</v>
      </c>
      <c r="R160" s="41"/>
      <c r="S160" s="49"/>
      <c r="T160" s="41"/>
      <c r="U160" s="41"/>
      <c r="V160" s="41"/>
      <c r="W160" s="25"/>
      <c r="X160" s="49"/>
      <c r="Y160" s="41"/>
      <c r="Z160" s="41"/>
      <c r="AA160" s="41"/>
      <c r="AB160" s="43"/>
      <c r="AC160" s="49"/>
      <c r="AD160" s="41"/>
      <c r="AE160" s="41"/>
      <c r="AF160" s="41"/>
      <c r="AQ160" s="50"/>
      <c r="AR160" s="49"/>
      <c r="AS160" s="41"/>
      <c r="AT160" s="41"/>
      <c r="AU160" s="41"/>
      <c r="AV160" s="50"/>
      <c r="AW160" s="49"/>
      <c r="AX160" s="41"/>
      <c r="AY160" s="41"/>
      <c r="AZ160" s="41"/>
    </row>
    <row r="161" spans="1:52" ht="14.25" customHeight="1" x14ac:dyDescent="0.25">
      <c r="A161" s="38" t="s">
        <v>3</v>
      </c>
      <c r="B161" s="38">
        <v>154</v>
      </c>
      <c r="C161" s="106">
        <v>350</v>
      </c>
      <c r="D161" s="33">
        <v>154</v>
      </c>
      <c r="E161" s="215">
        <v>0.371</v>
      </c>
      <c r="F161" s="46">
        <f t="shared" si="25"/>
        <v>0.39100000000000001</v>
      </c>
      <c r="G161" s="46">
        <f t="shared" si="26"/>
        <v>0.35099999999999998</v>
      </c>
      <c r="H161" s="46">
        <f t="shared" si="27"/>
        <v>0.41099999999999998</v>
      </c>
      <c r="I161" s="46">
        <f t="shared" si="28"/>
        <v>0.33100000000000002</v>
      </c>
      <c r="J161" s="46">
        <f t="shared" si="29"/>
        <v>0.43099999999999999</v>
      </c>
      <c r="K161" s="46">
        <f t="shared" si="30"/>
        <v>0.311</v>
      </c>
      <c r="L161" s="222"/>
      <c r="M161" s="46">
        <f t="shared" si="31"/>
        <v>0</v>
      </c>
      <c r="N161" s="38">
        <f t="shared" si="32"/>
        <v>0</v>
      </c>
      <c r="O161" s="38">
        <f t="shared" si="33"/>
        <v>0</v>
      </c>
      <c r="P161" s="38">
        <f t="shared" si="34"/>
        <v>0</v>
      </c>
      <c r="Q161" s="47">
        <f t="shared" si="35"/>
        <v>0</v>
      </c>
      <c r="R161" s="41"/>
      <c r="S161" s="49"/>
      <c r="T161" s="41"/>
      <c r="U161" s="41"/>
      <c r="V161" s="41"/>
      <c r="W161" s="25"/>
      <c r="X161" s="49"/>
      <c r="Y161" s="41"/>
      <c r="Z161" s="41"/>
      <c r="AA161" s="41"/>
      <c r="AB161" s="105"/>
      <c r="AC161" s="49"/>
      <c r="AD161" s="41"/>
      <c r="AE161" s="41"/>
      <c r="AF161" s="41"/>
      <c r="AQ161" s="50"/>
      <c r="AR161" s="49"/>
      <c r="AS161" s="41"/>
      <c r="AT161" s="41"/>
      <c r="AU161" s="41"/>
      <c r="AV161" s="50"/>
      <c r="AW161" s="49"/>
      <c r="AX161" s="41"/>
      <c r="AY161" s="41"/>
      <c r="AZ161" s="41"/>
    </row>
    <row r="162" spans="1:52" ht="14.25" customHeight="1" x14ac:dyDescent="0.25">
      <c r="A162" s="38" t="s">
        <v>3</v>
      </c>
      <c r="B162" s="38">
        <v>155</v>
      </c>
      <c r="C162" s="106">
        <v>350</v>
      </c>
      <c r="D162" s="33">
        <v>155</v>
      </c>
      <c r="E162" s="215">
        <v>0.36628352518532509</v>
      </c>
      <c r="F162" s="46">
        <f t="shared" si="25"/>
        <v>0.38628352518532511</v>
      </c>
      <c r="G162" s="46">
        <f t="shared" si="26"/>
        <v>0.34628352518532507</v>
      </c>
      <c r="H162" s="46">
        <f t="shared" si="27"/>
        <v>0.40628352518532507</v>
      </c>
      <c r="I162" s="46">
        <f t="shared" si="28"/>
        <v>0.32628352518532511</v>
      </c>
      <c r="J162" s="46">
        <f t="shared" si="29"/>
        <v>0.42628352518532509</v>
      </c>
      <c r="K162" s="46">
        <f t="shared" si="30"/>
        <v>0.30628352518532509</v>
      </c>
      <c r="L162" s="222"/>
      <c r="M162" s="46">
        <f t="shared" si="31"/>
        <v>0</v>
      </c>
      <c r="N162" s="38">
        <f t="shared" si="32"/>
        <v>0</v>
      </c>
      <c r="O162" s="38">
        <f t="shared" si="33"/>
        <v>0</v>
      </c>
      <c r="P162" s="38">
        <f t="shared" si="34"/>
        <v>0</v>
      </c>
      <c r="Q162" s="47">
        <f t="shared" si="35"/>
        <v>0</v>
      </c>
      <c r="R162" s="41"/>
      <c r="S162" s="49"/>
      <c r="T162" s="41"/>
      <c r="U162" s="41"/>
      <c r="V162" s="41"/>
      <c r="W162" s="25"/>
      <c r="X162" s="49"/>
      <c r="Y162" s="41"/>
      <c r="Z162" s="41"/>
      <c r="AA162" s="41"/>
      <c r="AB162" s="105"/>
      <c r="AC162" s="49"/>
      <c r="AD162" s="41"/>
      <c r="AE162" s="41"/>
      <c r="AF162" s="41"/>
      <c r="AQ162" s="50"/>
      <c r="AR162" s="49"/>
      <c r="AS162" s="41"/>
      <c r="AT162" s="41"/>
      <c r="AU162" s="41"/>
      <c r="AV162" s="50"/>
      <c r="AW162" s="49"/>
      <c r="AX162" s="41"/>
      <c r="AY162" s="41"/>
      <c r="AZ162" s="41"/>
    </row>
    <row r="163" spans="1:52" ht="14.25" customHeight="1" x14ac:dyDescent="0.25">
      <c r="A163" s="38" t="s">
        <v>3</v>
      </c>
      <c r="B163" s="38">
        <v>156</v>
      </c>
      <c r="C163" s="106">
        <v>350</v>
      </c>
      <c r="D163" s="33">
        <v>156</v>
      </c>
      <c r="E163" s="215">
        <v>0.36899999999999999</v>
      </c>
      <c r="F163" s="46">
        <f t="shared" si="25"/>
        <v>0.38900000000000001</v>
      </c>
      <c r="G163" s="46">
        <f t="shared" si="26"/>
        <v>0.34899999999999998</v>
      </c>
      <c r="H163" s="46">
        <f t="shared" si="27"/>
        <v>0.40899999999999997</v>
      </c>
      <c r="I163" s="46">
        <f t="shared" si="28"/>
        <v>0.32900000000000001</v>
      </c>
      <c r="J163" s="46">
        <f t="shared" si="29"/>
        <v>0.42899999999999999</v>
      </c>
      <c r="K163" s="46">
        <f t="shared" si="30"/>
        <v>0.309</v>
      </c>
      <c r="L163" s="222"/>
      <c r="M163" s="46">
        <f t="shared" si="31"/>
        <v>0</v>
      </c>
      <c r="N163" s="38">
        <f t="shared" si="32"/>
        <v>0</v>
      </c>
      <c r="O163" s="38">
        <f t="shared" si="33"/>
        <v>0</v>
      </c>
      <c r="P163" s="38">
        <f t="shared" si="34"/>
        <v>0</v>
      </c>
      <c r="Q163" s="47">
        <f t="shared" si="35"/>
        <v>0</v>
      </c>
      <c r="R163" s="41"/>
      <c r="S163" s="49"/>
      <c r="T163" s="41"/>
      <c r="U163" s="41"/>
      <c r="V163" s="41"/>
      <c r="W163" s="25"/>
      <c r="X163" s="49"/>
      <c r="Y163" s="41"/>
      <c r="Z163" s="41"/>
      <c r="AA163" s="41"/>
      <c r="AB163" s="43"/>
      <c r="AC163" s="49"/>
      <c r="AD163" s="41"/>
      <c r="AE163" s="41"/>
      <c r="AF163" s="41"/>
      <c r="AQ163" s="50"/>
      <c r="AR163" s="49"/>
      <c r="AS163" s="41"/>
      <c r="AT163" s="41"/>
      <c r="AU163" s="41"/>
      <c r="AV163" s="50"/>
      <c r="AW163" s="49"/>
      <c r="AX163" s="41"/>
      <c r="AY163" s="41"/>
      <c r="AZ163" s="41"/>
    </row>
    <row r="164" spans="1:52" ht="14.25" customHeight="1" x14ac:dyDescent="0.25">
      <c r="A164" s="38" t="s">
        <v>3</v>
      </c>
      <c r="B164" s="38">
        <v>157</v>
      </c>
      <c r="C164" s="106">
        <v>350</v>
      </c>
      <c r="D164" s="33">
        <v>157</v>
      </c>
      <c r="E164" s="215">
        <v>0.36747247582659176</v>
      </c>
      <c r="F164" s="46">
        <f t="shared" si="25"/>
        <v>0.38747247582659178</v>
      </c>
      <c r="G164" s="46">
        <f t="shared" si="26"/>
        <v>0.34747247582659174</v>
      </c>
      <c r="H164" s="46">
        <f t="shared" si="27"/>
        <v>0.40747247582659174</v>
      </c>
      <c r="I164" s="46">
        <f t="shared" si="28"/>
        <v>0.32747247582659178</v>
      </c>
      <c r="J164" s="46">
        <f t="shared" si="29"/>
        <v>0.42747247582659176</v>
      </c>
      <c r="K164" s="46">
        <f t="shared" si="30"/>
        <v>0.30747247582659176</v>
      </c>
      <c r="L164" s="222"/>
      <c r="M164" s="46">
        <f t="shared" si="31"/>
        <v>0</v>
      </c>
      <c r="N164" s="38">
        <f t="shared" si="32"/>
        <v>0</v>
      </c>
      <c r="O164" s="38">
        <f t="shared" si="33"/>
        <v>0</v>
      </c>
      <c r="P164" s="38">
        <f t="shared" si="34"/>
        <v>0</v>
      </c>
      <c r="Q164" s="47">
        <f t="shared" si="35"/>
        <v>0</v>
      </c>
      <c r="R164" s="41"/>
      <c r="S164" s="49"/>
      <c r="T164" s="41"/>
      <c r="U164" s="41"/>
      <c r="V164" s="41"/>
      <c r="W164" s="25"/>
      <c r="X164" s="49"/>
      <c r="Y164" s="41"/>
      <c r="Z164" s="41"/>
      <c r="AA164" s="41"/>
      <c r="AB164" s="105"/>
      <c r="AC164" s="49"/>
      <c r="AD164" s="41"/>
      <c r="AE164" s="41"/>
      <c r="AF164" s="41"/>
      <c r="AQ164" s="50"/>
      <c r="AR164" s="49"/>
      <c r="AS164" s="41"/>
      <c r="AT164" s="41"/>
      <c r="AU164" s="41"/>
      <c r="AV164" s="50"/>
      <c r="AW164" s="49"/>
      <c r="AX164" s="41"/>
      <c r="AY164" s="41"/>
      <c r="AZ164" s="41"/>
    </row>
    <row r="165" spans="1:52" ht="13.2" x14ac:dyDescent="0.25">
      <c r="A165" s="38" t="s">
        <v>3</v>
      </c>
      <c r="B165" s="108">
        <v>158</v>
      </c>
      <c r="C165" s="39">
        <v>400</v>
      </c>
      <c r="D165" s="33">
        <v>158</v>
      </c>
      <c r="E165" s="215">
        <v>0.371</v>
      </c>
      <c r="F165" s="46">
        <f t="shared" si="25"/>
        <v>0.39100000000000001</v>
      </c>
      <c r="G165" s="46">
        <f t="shared" si="26"/>
        <v>0.35099999999999998</v>
      </c>
      <c r="H165" s="46">
        <f t="shared" si="27"/>
        <v>0.41099999999999998</v>
      </c>
      <c r="I165" s="46">
        <f t="shared" si="28"/>
        <v>0.33100000000000002</v>
      </c>
      <c r="J165" s="46">
        <f t="shared" si="29"/>
        <v>0.43099999999999999</v>
      </c>
      <c r="K165" s="46">
        <f t="shared" si="30"/>
        <v>0.311</v>
      </c>
      <c r="L165" s="202"/>
      <c r="M165" s="46">
        <f t="shared" si="31"/>
        <v>0</v>
      </c>
      <c r="N165" s="38">
        <f t="shared" si="32"/>
        <v>0</v>
      </c>
      <c r="O165" s="38">
        <f t="shared" si="33"/>
        <v>0</v>
      </c>
      <c r="P165" s="38">
        <f t="shared" si="34"/>
        <v>0</v>
      </c>
      <c r="Q165" s="47">
        <f t="shared" si="35"/>
        <v>0</v>
      </c>
      <c r="R165" s="41"/>
      <c r="S165" s="49"/>
      <c r="T165" s="41"/>
      <c r="U165" s="41"/>
      <c r="V165" s="41"/>
      <c r="W165" s="25"/>
      <c r="X165" s="49"/>
      <c r="Y165" s="41"/>
      <c r="Z165" s="41"/>
      <c r="AA165" s="41"/>
      <c r="AB165" s="105"/>
      <c r="AC165" s="49"/>
      <c r="AD165" s="41"/>
      <c r="AE165" s="41"/>
      <c r="AF165" s="41"/>
      <c r="AR165" s="49"/>
      <c r="AS165" s="41"/>
      <c r="AT165" s="41"/>
      <c r="AU165" s="41"/>
      <c r="AV165" s="50"/>
      <c r="AW165" s="49"/>
      <c r="AX165" s="41"/>
      <c r="AY165" s="41"/>
      <c r="AZ165" s="41"/>
    </row>
    <row r="166" spans="1:52" ht="13.2" x14ac:dyDescent="0.25">
      <c r="A166" s="38" t="s">
        <v>3</v>
      </c>
      <c r="B166" s="108">
        <v>159</v>
      </c>
      <c r="C166" s="39">
        <v>400</v>
      </c>
      <c r="D166" s="33">
        <v>159</v>
      </c>
      <c r="E166" s="215">
        <v>0.377</v>
      </c>
      <c r="F166" s="46">
        <f t="shared" si="25"/>
        <v>0.39700000000000002</v>
      </c>
      <c r="G166" s="46">
        <f t="shared" si="26"/>
        <v>0.35699999999999998</v>
      </c>
      <c r="H166" s="46">
        <f t="shared" si="27"/>
        <v>0.41699999999999998</v>
      </c>
      <c r="I166" s="46">
        <f t="shared" si="28"/>
        <v>0.33700000000000002</v>
      </c>
      <c r="J166" s="46">
        <f t="shared" si="29"/>
        <v>0.437</v>
      </c>
      <c r="K166" s="46">
        <f t="shared" si="30"/>
        <v>0.317</v>
      </c>
      <c r="L166" s="202"/>
      <c r="M166" s="46">
        <f t="shared" si="31"/>
        <v>0</v>
      </c>
      <c r="N166" s="38">
        <f t="shared" si="32"/>
        <v>0</v>
      </c>
      <c r="O166" s="38">
        <f t="shared" si="33"/>
        <v>0</v>
      </c>
      <c r="P166" s="38">
        <f t="shared" si="34"/>
        <v>0</v>
      </c>
      <c r="Q166" s="47">
        <f t="shared" si="35"/>
        <v>0</v>
      </c>
      <c r="R166" s="41"/>
      <c r="S166" s="49"/>
      <c r="T166" s="41"/>
      <c r="U166" s="41"/>
      <c r="V166" s="41"/>
      <c r="W166" s="25"/>
      <c r="X166" s="49"/>
      <c r="Y166" s="41"/>
      <c r="Z166" s="41"/>
      <c r="AA166" s="41"/>
      <c r="AB166" s="105"/>
      <c r="AC166" s="49"/>
      <c r="AD166" s="41"/>
      <c r="AE166" s="41"/>
      <c r="AF166" s="41"/>
      <c r="AR166" s="49"/>
      <c r="AS166" s="41"/>
      <c r="AT166" s="41"/>
      <c r="AU166" s="41"/>
      <c r="AV166" s="50"/>
      <c r="AW166" s="49"/>
      <c r="AX166" s="41"/>
      <c r="AY166" s="41"/>
      <c r="AZ166" s="41"/>
    </row>
    <row r="167" spans="1:52" ht="13.2" x14ac:dyDescent="0.25">
      <c r="A167" s="38" t="s">
        <v>3</v>
      </c>
      <c r="B167" s="108">
        <v>160</v>
      </c>
      <c r="C167" s="39">
        <v>400</v>
      </c>
      <c r="D167" s="33">
        <v>160</v>
      </c>
      <c r="E167" s="215">
        <v>0.38100000000000001</v>
      </c>
      <c r="F167" s="46">
        <f t="shared" si="25"/>
        <v>0.40100000000000002</v>
      </c>
      <c r="G167" s="46">
        <f t="shared" si="26"/>
        <v>0.36099999999999999</v>
      </c>
      <c r="H167" s="46">
        <f t="shared" si="27"/>
        <v>0.42099999999999999</v>
      </c>
      <c r="I167" s="46">
        <f t="shared" si="28"/>
        <v>0.34100000000000003</v>
      </c>
      <c r="J167" s="46">
        <f t="shared" si="29"/>
        <v>0.441</v>
      </c>
      <c r="K167" s="46">
        <f t="shared" si="30"/>
        <v>0.32100000000000001</v>
      </c>
      <c r="L167" s="202"/>
      <c r="M167" s="46">
        <f t="shared" si="31"/>
        <v>0</v>
      </c>
      <c r="N167" s="38">
        <f t="shared" si="32"/>
        <v>0</v>
      </c>
      <c r="O167" s="38">
        <f t="shared" si="33"/>
        <v>0</v>
      </c>
      <c r="P167" s="38">
        <f t="shared" si="34"/>
        <v>0</v>
      </c>
      <c r="Q167" s="47">
        <f t="shared" si="35"/>
        <v>0</v>
      </c>
      <c r="R167" s="41"/>
      <c r="S167" s="49"/>
      <c r="T167" s="41"/>
      <c r="U167" s="41"/>
      <c r="V167" s="41"/>
      <c r="W167" s="25"/>
      <c r="X167" s="49"/>
      <c r="Y167" s="41"/>
      <c r="Z167" s="41"/>
      <c r="AA167" s="41"/>
      <c r="AB167" s="105"/>
      <c r="AC167" s="49"/>
      <c r="AD167" s="41"/>
      <c r="AE167" s="41"/>
      <c r="AF167" s="41"/>
      <c r="AR167" s="49"/>
      <c r="AS167" s="41"/>
      <c r="AT167" s="41"/>
      <c r="AU167" s="41"/>
      <c r="AV167" s="50"/>
      <c r="AW167" s="49"/>
      <c r="AX167" s="41"/>
      <c r="AY167" s="41"/>
      <c r="AZ167" s="41"/>
    </row>
    <row r="168" spans="1:52" ht="13.2" x14ac:dyDescent="0.25">
      <c r="A168" s="38" t="s">
        <v>3</v>
      </c>
      <c r="B168" s="108">
        <v>161</v>
      </c>
      <c r="C168" s="39">
        <v>450</v>
      </c>
      <c r="D168" s="33">
        <v>161</v>
      </c>
      <c r="E168" s="215">
        <v>0.38</v>
      </c>
      <c r="F168" s="46">
        <f t="shared" si="25"/>
        <v>0.4</v>
      </c>
      <c r="G168" s="46">
        <f t="shared" si="26"/>
        <v>0.36</v>
      </c>
      <c r="H168" s="46">
        <f t="shared" si="27"/>
        <v>0.42</v>
      </c>
      <c r="I168" s="46">
        <f t="shared" si="28"/>
        <v>0.34</v>
      </c>
      <c r="J168" s="46">
        <f t="shared" si="29"/>
        <v>0.44</v>
      </c>
      <c r="K168" s="46">
        <f t="shared" si="30"/>
        <v>0.32</v>
      </c>
      <c r="L168" s="202"/>
      <c r="M168" s="46">
        <f t="shared" si="31"/>
        <v>0</v>
      </c>
      <c r="N168" s="38">
        <f t="shared" si="32"/>
        <v>0</v>
      </c>
      <c r="O168" s="38">
        <f t="shared" si="33"/>
        <v>0</v>
      </c>
      <c r="P168" s="38">
        <f t="shared" si="34"/>
        <v>0</v>
      </c>
      <c r="Q168" s="47">
        <f t="shared" si="35"/>
        <v>0</v>
      </c>
      <c r="R168" s="41"/>
      <c r="S168" s="49"/>
      <c r="T168" s="41"/>
      <c r="U168" s="41"/>
      <c r="V168" s="41"/>
      <c r="W168" s="17"/>
      <c r="X168" s="49"/>
      <c r="Y168" s="41"/>
      <c r="Z168" s="41"/>
      <c r="AA168" s="41"/>
      <c r="AB168" s="105"/>
      <c r="AC168" s="49"/>
      <c r="AD168" s="41"/>
      <c r="AE168" s="41"/>
      <c r="AF168" s="41"/>
      <c r="AR168" s="49"/>
      <c r="AS168" s="41"/>
      <c r="AT168" s="41"/>
      <c r="AU168" s="41"/>
      <c r="AV168" s="50"/>
      <c r="AW168" s="49"/>
      <c r="AX168" s="41"/>
      <c r="AY168" s="41"/>
      <c r="AZ168" s="41"/>
    </row>
    <row r="169" spans="1:52" ht="14.25" customHeight="1" x14ac:dyDescent="0.25">
      <c r="A169" s="38" t="s">
        <v>3</v>
      </c>
      <c r="B169" s="108">
        <v>162</v>
      </c>
      <c r="C169" s="39">
        <v>450</v>
      </c>
      <c r="D169" s="33">
        <v>162</v>
      </c>
      <c r="E169" s="215">
        <v>0.373</v>
      </c>
      <c r="F169" s="46">
        <f>E169+0.02</f>
        <v>0.39300000000000002</v>
      </c>
      <c r="G169" s="46">
        <f>E169-0.02</f>
        <v>0.35299999999999998</v>
      </c>
      <c r="H169" s="46">
        <f>E169+0.04</f>
        <v>0.41299999999999998</v>
      </c>
      <c r="I169" s="46">
        <f>E169-0.04</f>
        <v>0.33300000000000002</v>
      </c>
      <c r="J169" s="46">
        <f>E169+0.06</f>
        <v>0.433</v>
      </c>
      <c r="K169" s="46">
        <f>E169-0.06</f>
        <v>0.313</v>
      </c>
      <c r="L169" s="202"/>
      <c r="M169" s="46">
        <f t="shared" si="31"/>
        <v>0</v>
      </c>
      <c r="N169" s="38">
        <f t="shared" si="32"/>
        <v>0</v>
      </c>
      <c r="O169" s="38">
        <f t="shared" si="33"/>
        <v>0</v>
      </c>
      <c r="P169" s="38">
        <f t="shared" si="34"/>
        <v>0</v>
      </c>
      <c r="Q169" s="47">
        <f t="shared" si="35"/>
        <v>0</v>
      </c>
      <c r="R169" s="41"/>
      <c r="S169" s="49"/>
      <c r="T169" s="41"/>
      <c r="U169" s="41"/>
      <c r="V169" s="41"/>
      <c r="W169" s="17"/>
      <c r="X169" s="49"/>
      <c r="Y169" s="41"/>
      <c r="Z169" s="41"/>
      <c r="AA169" s="41"/>
      <c r="AB169" s="105"/>
      <c r="AC169" s="49"/>
      <c r="AD169" s="41"/>
      <c r="AE169" s="41"/>
      <c r="AF169" s="41"/>
      <c r="AR169" s="49"/>
      <c r="AS169" s="41"/>
      <c r="AT169" s="41"/>
      <c r="AU169" s="41"/>
      <c r="AV169" s="50"/>
      <c r="AW169" s="49"/>
      <c r="AX169" s="41"/>
      <c r="AY169" s="41"/>
      <c r="AZ169" s="41"/>
    </row>
    <row r="170" spans="1:52" ht="14.25" customHeight="1" x14ac:dyDescent="0.25">
      <c r="A170" s="38" t="s">
        <v>3</v>
      </c>
      <c r="B170" s="108">
        <v>163</v>
      </c>
      <c r="C170" s="39">
        <v>450</v>
      </c>
      <c r="D170" s="33">
        <v>163</v>
      </c>
      <c r="E170" s="215">
        <v>0.3675022741843329</v>
      </c>
      <c r="F170" s="46">
        <f>E170+0.02</f>
        <v>0.38750227418433292</v>
      </c>
      <c r="G170" s="46">
        <f>E170-0.02</f>
        <v>0.34750227418433288</v>
      </c>
      <c r="H170" s="46">
        <f>E170+0.04</f>
        <v>0.40750227418433288</v>
      </c>
      <c r="I170" s="46">
        <f>E170-0.04</f>
        <v>0.32750227418433292</v>
      </c>
      <c r="J170" s="46">
        <f>E170+0.06</f>
        <v>0.4275022741843329</v>
      </c>
      <c r="K170" s="46">
        <f>E170-0.06</f>
        <v>0.3075022741843329</v>
      </c>
      <c r="L170" s="202"/>
      <c r="M170" s="46">
        <f t="shared" si="31"/>
        <v>0</v>
      </c>
      <c r="N170" s="38">
        <f t="shared" si="32"/>
        <v>0</v>
      </c>
      <c r="O170" s="38">
        <f t="shared" si="33"/>
        <v>0</v>
      </c>
      <c r="P170" s="38">
        <f t="shared" si="34"/>
        <v>0</v>
      </c>
      <c r="Q170" s="47">
        <f t="shared" si="35"/>
        <v>0</v>
      </c>
      <c r="R170" s="41"/>
      <c r="S170" s="49"/>
      <c r="T170" s="41"/>
      <c r="U170" s="41"/>
      <c r="V170" s="41"/>
      <c r="W170" s="17"/>
      <c r="X170" s="49"/>
      <c r="Y170" s="41"/>
      <c r="Z170" s="41"/>
      <c r="AA170" s="41"/>
      <c r="AB170" s="105"/>
      <c r="AC170" s="49"/>
      <c r="AD170" s="41"/>
      <c r="AE170" s="41"/>
      <c r="AF170" s="41"/>
      <c r="AR170" s="49"/>
      <c r="AS170" s="41"/>
      <c r="AT170" s="41"/>
      <c r="AU170" s="41"/>
      <c r="AV170" s="50"/>
      <c r="AW170" s="49"/>
      <c r="AX170" s="41"/>
      <c r="AY170" s="41"/>
      <c r="AZ170" s="41"/>
    </row>
    <row r="171" spans="1:52" ht="14.25" customHeight="1" x14ac:dyDescent="0.25">
      <c r="A171" s="38" t="s">
        <v>3</v>
      </c>
      <c r="B171" s="108">
        <v>164</v>
      </c>
      <c r="C171" s="39">
        <v>500</v>
      </c>
      <c r="D171" s="33">
        <v>164</v>
      </c>
      <c r="E171" s="215">
        <v>0.35699999999999998</v>
      </c>
      <c r="F171" s="46">
        <f>E171+0.02</f>
        <v>0.377</v>
      </c>
      <c r="G171" s="46">
        <f>E171-0.02</f>
        <v>0.33699999999999997</v>
      </c>
      <c r="H171" s="46">
        <f>E171+0.04</f>
        <v>0.39699999999999996</v>
      </c>
      <c r="I171" s="46">
        <f>E171-0.04</f>
        <v>0.317</v>
      </c>
      <c r="J171" s="46">
        <f>E171+0.06</f>
        <v>0.41699999999999998</v>
      </c>
      <c r="K171" s="46">
        <f>E171-0.06</f>
        <v>0.29699999999999999</v>
      </c>
      <c r="L171" s="202"/>
      <c r="M171" s="46">
        <f t="shared" si="31"/>
        <v>0</v>
      </c>
      <c r="N171" s="38">
        <f t="shared" si="32"/>
        <v>0</v>
      </c>
      <c r="O171" s="38">
        <f t="shared" si="33"/>
        <v>0</v>
      </c>
      <c r="P171" s="38">
        <f t="shared" si="34"/>
        <v>0</v>
      </c>
      <c r="Q171" s="47">
        <f t="shared" si="35"/>
        <v>0</v>
      </c>
      <c r="R171" s="41"/>
      <c r="S171" s="49"/>
      <c r="T171" s="41"/>
      <c r="U171" s="41"/>
      <c r="V171" s="41"/>
      <c r="W171" s="17"/>
      <c r="X171" s="49"/>
      <c r="Y171" s="41"/>
      <c r="Z171" s="41"/>
      <c r="AA171" s="41"/>
      <c r="AB171" s="105"/>
      <c r="AC171" s="49"/>
      <c r="AD171" s="41"/>
      <c r="AE171" s="41"/>
      <c r="AF171" s="41"/>
      <c r="AR171" s="49"/>
      <c r="AS171" s="41"/>
      <c r="AT171" s="41"/>
      <c r="AU171" s="41"/>
      <c r="AV171" s="50"/>
      <c r="AW171" s="49"/>
      <c r="AX171" s="41"/>
      <c r="AY171" s="41"/>
      <c r="AZ171" s="41"/>
    </row>
    <row r="172" spans="1:52" ht="14.25" customHeight="1" x14ac:dyDescent="0.25">
      <c r="A172" s="38" t="s">
        <v>3</v>
      </c>
      <c r="B172" s="108">
        <v>165</v>
      </c>
      <c r="C172" s="39">
        <v>500</v>
      </c>
      <c r="D172" s="33">
        <v>165</v>
      </c>
      <c r="E172" s="215">
        <v>0.34942919362654418</v>
      </c>
      <c r="F172" s="46">
        <f>E172+0.02</f>
        <v>0.36942919362654419</v>
      </c>
      <c r="G172" s="46">
        <f>E172-0.02</f>
        <v>0.32942919362654416</v>
      </c>
      <c r="H172" s="46">
        <f>E172+0.04</f>
        <v>0.38942919362654416</v>
      </c>
      <c r="I172" s="46">
        <f>E172-0.04</f>
        <v>0.3094291936265442</v>
      </c>
      <c r="J172" s="46">
        <f>E172+0.06</f>
        <v>0.40942919362654417</v>
      </c>
      <c r="K172" s="46">
        <f>E172-0.06</f>
        <v>0.28942919362654418</v>
      </c>
      <c r="L172" s="202"/>
      <c r="M172" s="46">
        <f t="shared" si="31"/>
        <v>0</v>
      </c>
      <c r="N172" s="38">
        <f t="shared" si="32"/>
        <v>0</v>
      </c>
      <c r="O172" s="38">
        <f t="shared" si="33"/>
        <v>0</v>
      </c>
      <c r="P172" s="38">
        <f t="shared" si="34"/>
        <v>0</v>
      </c>
      <c r="Q172" s="47">
        <f t="shared" si="35"/>
        <v>0</v>
      </c>
      <c r="R172" s="41"/>
      <c r="S172" s="49"/>
      <c r="T172" s="41"/>
      <c r="U172" s="41"/>
      <c r="V172" s="41"/>
      <c r="W172" s="17"/>
      <c r="X172" s="49"/>
      <c r="Y172" s="41"/>
      <c r="Z172" s="41"/>
      <c r="AA172" s="41"/>
      <c r="AB172" s="105"/>
      <c r="AC172" s="49"/>
      <c r="AD172" s="41"/>
      <c r="AE172" s="41"/>
      <c r="AF172" s="41"/>
      <c r="AR172" s="49"/>
      <c r="AS172" s="41"/>
      <c r="AT172" s="41"/>
      <c r="AU172" s="41"/>
      <c r="AV172" s="50"/>
      <c r="AW172" s="49"/>
      <c r="AX172" s="41"/>
      <c r="AY172" s="41"/>
      <c r="AZ172" s="41"/>
    </row>
    <row r="173" spans="1:52" ht="14.25" customHeight="1" x14ac:dyDescent="0.25">
      <c r="A173" s="38" t="s">
        <v>3</v>
      </c>
      <c r="B173" s="108">
        <v>166</v>
      </c>
      <c r="C173" s="39">
        <v>500</v>
      </c>
      <c r="D173" s="33">
        <v>166</v>
      </c>
      <c r="E173" s="215">
        <v>0.34499999999999997</v>
      </c>
      <c r="F173" s="46">
        <f>E173+0.02</f>
        <v>0.36499999999999999</v>
      </c>
      <c r="G173" s="46">
        <f>E173-0.02</f>
        <v>0.32499999999999996</v>
      </c>
      <c r="H173" s="46">
        <f>E173+0.04</f>
        <v>0.38499999999999995</v>
      </c>
      <c r="I173" s="46">
        <f>E173-0.04</f>
        <v>0.30499999999999999</v>
      </c>
      <c r="J173" s="46">
        <f>E173+0.06</f>
        <v>0.40499999999999997</v>
      </c>
      <c r="K173" s="46">
        <f>E173-0.06</f>
        <v>0.28499999999999998</v>
      </c>
      <c r="L173" s="202"/>
      <c r="M173" s="46">
        <f>IF(L173=0,0,L173-E173)</f>
        <v>0</v>
      </c>
      <c r="N173" s="38">
        <f t="shared" si="32"/>
        <v>0</v>
      </c>
      <c r="O173" s="38">
        <f t="shared" si="33"/>
        <v>0</v>
      </c>
      <c r="P173" s="38">
        <f t="shared" si="34"/>
        <v>0</v>
      </c>
      <c r="Q173" s="47">
        <f t="shared" si="35"/>
        <v>0</v>
      </c>
      <c r="R173" s="41"/>
      <c r="S173" s="49"/>
      <c r="T173" s="41"/>
      <c r="U173" s="41"/>
      <c r="V173" s="41"/>
      <c r="W173" s="17"/>
      <c r="X173" s="49"/>
      <c r="Y173" s="41"/>
      <c r="Z173" s="41"/>
      <c r="AA173" s="41"/>
      <c r="AB173" s="105"/>
      <c r="AC173" s="49"/>
      <c r="AD173" s="41"/>
      <c r="AE173" s="41"/>
      <c r="AF173" s="41"/>
      <c r="AR173" s="49"/>
      <c r="AS173" s="41"/>
      <c r="AT173" s="41"/>
      <c r="AU173" s="41"/>
      <c r="AV173" s="50"/>
      <c r="AW173" s="49"/>
      <c r="AX173" s="41"/>
      <c r="AY173" s="41"/>
      <c r="AZ173" s="41"/>
    </row>
    <row r="174" spans="1:52" ht="14.25" customHeight="1" x14ac:dyDescent="0.25">
      <c r="A174" s="109"/>
      <c r="S174" s="49"/>
      <c r="T174" s="41"/>
      <c r="U174" s="41"/>
      <c r="V174" s="41"/>
      <c r="W174" s="17"/>
      <c r="X174" s="49"/>
      <c r="Y174" s="41"/>
      <c r="Z174" s="41"/>
      <c r="AA174" s="41"/>
      <c r="AB174" s="105"/>
    </row>
    <row r="175" spans="1:52" ht="14.25" customHeight="1" x14ac:dyDescent="0.25">
      <c r="A175" s="109"/>
      <c r="S175" s="49"/>
      <c r="T175" s="41"/>
      <c r="U175" s="41"/>
      <c r="V175" s="41"/>
      <c r="W175" s="17"/>
      <c r="X175" s="49"/>
      <c r="Y175" s="41"/>
      <c r="Z175" s="41"/>
      <c r="AA175" s="41"/>
      <c r="AB175" s="43"/>
    </row>
    <row r="176" spans="1:52" ht="14.25" customHeight="1" x14ac:dyDescent="0.25">
      <c r="A176" s="109"/>
      <c r="T176" s="41"/>
      <c r="U176" s="41"/>
      <c r="V176" s="41"/>
      <c r="W176" s="17"/>
      <c r="X176" s="49"/>
      <c r="Y176" s="41"/>
      <c r="Z176" s="41"/>
      <c r="AA176" s="41"/>
      <c r="AB176" s="43"/>
    </row>
    <row r="177" spans="1:1" ht="14.25" customHeight="1" x14ac:dyDescent="0.25">
      <c r="A177" s="109"/>
    </row>
    <row r="178" spans="1:1" ht="14.25" customHeight="1" x14ac:dyDescent="0.25">
      <c r="A178" s="109"/>
    </row>
    <row r="179" spans="1:1" ht="14.25" customHeight="1" x14ac:dyDescent="0.25">
      <c r="A179" s="109"/>
    </row>
    <row r="180" spans="1:1" ht="14.25" customHeight="1" x14ac:dyDescent="0.25">
      <c r="A180" s="109"/>
    </row>
    <row r="181" spans="1:1" ht="14.25" customHeight="1" x14ac:dyDescent="0.25">
      <c r="A181" s="109"/>
    </row>
    <row r="182" spans="1:1" ht="14.25" customHeight="1" x14ac:dyDescent="0.25">
      <c r="A182" s="109"/>
    </row>
    <row r="686" spans="1:1" ht="14.25" customHeight="1" x14ac:dyDescent="0.25">
      <c r="A686" s="113"/>
    </row>
    <row r="687" spans="1:1" ht="14.25" customHeight="1" x14ac:dyDescent="0.25">
      <c r="A687" s="113"/>
    </row>
    <row r="688" spans="1:1" ht="14.25" customHeight="1" x14ac:dyDescent="0.25">
      <c r="A688" s="113"/>
    </row>
    <row r="689" spans="1:1" ht="14.25" customHeight="1" x14ac:dyDescent="0.25">
      <c r="A689" s="113"/>
    </row>
    <row r="690" spans="1:1" ht="14.25" customHeight="1" x14ac:dyDescent="0.25">
      <c r="A690" s="113"/>
    </row>
    <row r="691" spans="1:1" ht="14.25" customHeight="1" x14ac:dyDescent="0.25">
      <c r="A691" s="113"/>
    </row>
    <row r="692" spans="1:1" ht="14.25" customHeight="1" x14ac:dyDescent="0.25">
      <c r="A692" s="113"/>
    </row>
    <row r="693" spans="1:1" ht="14.25" customHeight="1" x14ac:dyDescent="0.25">
      <c r="A693" s="113"/>
    </row>
    <row r="694" spans="1:1" ht="14.25" customHeight="1" x14ac:dyDescent="0.25">
      <c r="A694" s="113"/>
    </row>
    <row r="695" spans="1:1" ht="14.25" customHeight="1" x14ac:dyDescent="0.25">
      <c r="A695" s="113"/>
    </row>
    <row r="696" spans="1:1" ht="14.25" customHeight="1" x14ac:dyDescent="0.25">
      <c r="A696" s="113"/>
    </row>
    <row r="697" spans="1:1" ht="14.25" customHeight="1" x14ac:dyDescent="0.25">
      <c r="A697" s="113"/>
    </row>
    <row r="698" spans="1:1" ht="14.25" customHeight="1" x14ac:dyDescent="0.25">
      <c r="A698" s="113"/>
    </row>
    <row r="699" spans="1:1" ht="14.25" customHeight="1" x14ac:dyDescent="0.25">
      <c r="A699" s="113"/>
    </row>
    <row r="700" spans="1:1" ht="14.25" customHeight="1" x14ac:dyDescent="0.25">
      <c r="A700" s="113"/>
    </row>
    <row r="701" spans="1:1" ht="14.25" customHeight="1" x14ac:dyDescent="0.25">
      <c r="A701" s="113"/>
    </row>
    <row r="702" spans="1:1" ht="14.25" customHeight="1" x14ac:dyDescent="0.25">
      <c r="A702" s="113"/>
    </row>
    <row r="703" spans="1:1" ht="14.25" customHeight="1" x14ac:dyDescent="0.25">
      <c r="A703" s="113"/>
    </row>
    <row r="704" spans="1:1" ht="14.25" customHeight="1" x14ac:dyDescent="0.25">
      <c r="A704" s="113"/>
    </row>
    <row r="705" spans="1:1" ht="14.25" customHeight="1" x14ac:dyDescent="0.25">
      <c r="A705" s="113"/>
    </row>
    <row r="706" spans="1:1" ht="14.25" customHeight="1" x14ac:dyDescent="0.25">
      <c r="A706" s="113"/>
    </row>
    <row r="707" spans="1:1" ht="14.25" customHeight="1" x14ac:dyDescent="0.25">
      <c r="A707" s="113"/>
    </row>
    <row r="708" spans="1:1" ht="14.25" customHeight="1" x14ac:dyDescent="0.25">
      <c r="A708" s="113"/>
    </row>
    <row r="709" spans="1:1" ht="14.25" customHeight="1" x14ac:dyDescent="0.25">
      <c r="A709" s="113"/>
    </row>
    <row r="710" spans="1:1" ht="14.25" customHeight="1" x14ac:dyDescent="0.25">
      <c r="A710" s="113"/>
    </row>
    <row r="711" spans="1:1" ht="14.25" customHeight="1" x14ac:dyDescent="0.25">
      <c r="A711" s="113"/>
    </row>
    <row r="712" spans="1:1" ht="14.25" customHeight="1" x14ac:dyDescent="0.25">
      <c r="A712" s="113"/>
    </row>
    <row r="713" spans="1:1" ht="14.25" customHeight="1" x14ac:dyDescent="0.25">
      <c r="A713" s="113"/>
    </row>
    <row r="714" spans="1:1" ht="14.25" customHeight="1" x14ac:dyDescent="0.25">
      <c r="A714" s="113"/>
    </row>
    <row r="715" spans="1:1" ht="14.25" customHeight="1" x14ac:dyDescent="0.25">
      <c r="A715" s="113"/>
    </row>
    <row r="716" spans="1:1" ht="14.25" customHeight="1" x14ac:dyDescent="0.25">
      <c r="A716" s="113"/>
    </row>
    <row r="717" spans="1:1" ht="14.25" customHeight="1" x14ac:dyDescent="0.25">
      <c r="A717" s="113"/>
    </row>
    <row r="718" spans="1:1" ht="14.25" customHeight="1" x14ac:dyDescent="0.25">
      <c r="A718" s="113"/>
    </row>
    <row r="719" spans="1:1" ht="14.25" customHeight="1" x14ac:dyDescent="0.25">
      <c r="A719" s="113"/>
    </row>
    <row r="720" spans="1:1" ht="14.25" customHeight="1" x14ac:dyDescent="0.25">
      <c r="A720" s="113"/>
    </row>
    <row r="721" spans="1:1" ht="14.25" customHeight="1" x14ac:dyDescent="0.25">
      <c r="A721" s="113"/>
    </row>
    <row r="722" spans="1:1" ht="14.25" customHeight="1" x14ac:dyDescent="0.25">
      <c r="A722" s="113"/>
    </row>
    <row r="723" spans="1:1" ht="14.25" customHeight="1" x14ac:dyDescent="0.25">
      <c r="A723" s="113"/>
    </row>
    <row r="724" spans="1:1" ht="14.25" customHeight="1" x14ac:dyDescent="0.25">
      <c r="A724" s="113"/>
    </row>
    <row r="725" spans="1:1" ht="14.25" customHeight="1" x14ac:dyDescent="0.25">
      <c r="A725" s="113"/>
    </row>
    <row r="726" spans="1:1" ht="14.25" customHeight="1" x14ac:dyDescent="0.25">
      <c r="A726" s="113"/>
    </row>
    <row r="727" spans="1:1" ht="14.25" customHeight="1" x14ac:dyDescent="0.25">
      <c r="A727" s="113"/>
    </row>
    <row r="728" spans="1:1" ht="14.25" customHeight="1" x14ac:dyDescent="0.25">
      <c r="A728" s="113"/>
    </row>
    <row r="729" spans="1:1" ht="14.25" customHeight="1" x14ac:dyDescent="0.25">
      <c r="A729" s="113"/>
    </row>
    <row r="730" spans="1:1" ht="14.25" customHeight="1" x14ac:dyDescent="0.25">
      <c r="A730" s="113"/>
    </row>
    <row r="731" spans="1:1" ht="14.25" customHeight="1" x14ac:dyDescent="0.25">
      <c r="A731" s="113"/>
    </row>
    <row r="732" spans="1:1" ht="14.25" customHeight="1" x14ac:dyDescent="0.25">
      <c r="A732" s="113"/>
    </row>
    <row r="733" spans="1:1" ht="14.25" customHeight="1" x14ac:dyDescent="0.25">
      <c r="A733" s="113"/>
    </row>
    <row r="734" spans="1:1" ht="14.25" customHeight="1" x14ac:dyDescent="0.25">
      <c r="A734" s="113"/>
    </row>
    <row r="735" spans="1:1" ht="14.25" customHeight="1" x14ac:dyDescent="0.25">
      <c r="A735" s="113"/>
    </row>
    <row r="736" spans="1:1" ht="14.25" customHeight="1" x14ac:dyDescent="0.25">
      <c r="A736" s="113"/>
    </row>
    <row r="737" spans="1:1" ht="14.25" customHeight="1" x14ac:dyDescent="0.25">
      <c r="A737" s="113"/>
    </row>
    <row r="738" spans="1:1" ht="14.25" customHeight="1" x14ac:dyDescent="0.25">
      <c r="A738" s="113"/>
    </row>
    <row r="739" spans="1:1" ht="14.25" customHeight="1" x14ac:dyDescent="0.25">
      <c r="A739" s="113"/>
    </row>
    <row r="740" spans="1:1" ht="14.25" customHeight="1" x14ac:dyDescent="0.25">
      <c r="A740" s="113"/>
    </row>
    <row r="741" spans="1:1" ht="14.25" customHeight="1" x14ac:dyDescent="0.25">
      <c r="A741" s="113"/>
    </row>
    <row r="742" spans="1:1" ht="14.25" customHeight="1" x14ac:dyDescent="0.25">
      <c r="A742" s="113"/>
    </row>
    <row r="743" spans="1:1" ht="14.25" customHeight="1" x14ac:dyDescent="0.25">
      <c r="A743" s="113"/>
    </row>
    <row r="744" spans="1:1" ht="14.25" customHeight="1" x14ac:dyDescent="0.25">
      <c r="A744" s="113"/>
    </row>
    <row r="745" spans="1:1" ht="14.25" customHeight="1" x14ac:dyDescent="0.25">
      <c r="A745" s="113"/>
    </row>
    <row r="746" spans="1:1" ht="14.25" customHeight="1" x14ac:dyDescent="0.25">
      <c r="A746" s="113"/>
    </row>
    <row r="747" spans="1:1" ht="14.25" customHeight="1" x14ac:dyDescent="0.25">
      <c r="A747" s="113"/>
    </row>
    <row r="748" spans="1:1" ht="14.25" customHeight="1" x14ac:dyDescent="0.25">
      <c r="A748" s="113"/>
    </row>
    <row r="749" spans="1:1" ht="14.25" customHeight="1" x14ac:dyDescent="0.25">
      <c r="A749" s="113"/>
    </row>
    <row r="750" spans="1:1" ht="14.25" customHeight="1" x14ac:dyDescent="0.25">
      <c r="A750" s="113"/>
    </row>
    <row r="751" spans="1:1" ht="14.25" customHeight="1" x14ac:dyDescent="0.25">
      <c r="A751" s="113"/>
    </row>
    <row r="752" spans="1:1" ht="14.25" customHeight="1" x14ac:dyDescent="0.25">
      <c r="A752" s="113"/>
    </row>
    <row r="753" spans="1:1" ht="14.25" customHeight="1" x14ac:dyDescent="0.25">
      <c r="A753" s="113"/>
    </row>
    <row r="754" spans="1:1" ht="14.25" customHeight="1" x14ac:dyDescent="0.25">
      <c r="A754" s="113"/>
    </row>
    <row r="755" spans="1:1" ht="14.25" customHeight="1" x14ac:dyDescent="0.25">
      <c r="A755" s="113"/>
    </row>
    <row r="756" spans="1:1" ht="14.25" customHeight="1" x14ac:dyDescent="0.25">
      <c r="A756" s="113"/>
    </row>
    <row r="757" spans="1:1" ht="14.25" customHeight="1" x14ac:dyDescent="0.25">
      <c r="A757" s="113"/>
    </row>
    <row r="758" spans="1:1" ht="14.25" customHeight="1" x14ac:dyDescent="0.25">
      <c r="A758" s="113"/>
    </row>
    <row r="759" spans="1:1" ht="14.25" customHeight="1" x14ac:dyDescent="0.25">
      <c r="A759" s="113"/>
    </row>
    <row r="760" spans="1:1" ht="14.25" customHeight="1" x14ac:dyDescent="0.25">
      <c r="A760" s="113"/>
    </row>
    <row r="761" spans="1:1" ht="14.25" customHeight="1" x14ac:dyDescent="0.25">
      <c r="A761" s="113"/>
    </row>
    <row r="762" spans="1:1" ht="14.25" customHeight="1" x14ac:dyDescent="0.25">
      <c r="A762" s="113"/>
    </row>
    <row r="763" spans="1:1" ht="14.25" customHeight="1" x14ac:dyDescent="0.25">
      <c r="A763" s="113"/>
    </row>
    <row r="764" spans="1:1" ht="14.25" customHeight="1" x14ac:dyDescent="0.25">
      <c r="A764" s="113"/>
    </row>
    <row r="765" spans="1:1" ht="14.25" customHeight="1" x14ac:dyDescent="0.25">
      <c r="A765" s="113"/>
    </row>
    <row r="766" spans="1:1" ht="14.25" customHeight="1" x14ac:dyDescent="0.25">
      <c r="A766" s="113"/>
    </row>
    <row r="767" spans="1:1" ht="14.25" customHeight="1" x14ac:dyDescent="0.25">
      <c r="A767" s="113"/>
    </row>
    <row r="768" spans="1:1" ht="14.25" customHeight="1" x14ac:dyDescent="0.25">
      <c r="A768" s="113"/>
    </row>
    <row r="769" spans="1:1" ht="14.25" customHeight="1" x14ac:dyDescent="0.25">
      <c r="A769" s="113"/>
    </row>
    <row r="770" spans="1:1" ht="14.25" customHeight="1" x14ac:dyDescent="0.25">
      <c r="A770" s="113"/>
    </row>
    <row r="771" spans="1:1" ht="14.25" customHeight="1" x14ac:dyDescent="0.25">
      <c r="A771" s="113"/>
    </row>
    <row r="772" spans="1:1" ht="14.25" customHeight="1" x14ac:dyDescent="0.25">
      <c r="A772" s="113"/>
    </row>
    <row r="773" spans="1:1" ht="14.25" customHeight="1" x14ac:dyDescent="0.25">
      <c r="A773" s="113"/>
    </row>
    <row r="774" spans="1:1" ht="14.25" customHeight="1" x14ac:dyDescent="0.25">
      <c r="A774" s="113"/>
    </row>
    <row r="775" spans="1:1" ht="14.25" customHeight="1" x14ac:dyDescent="0.25">
      <c r="A775" s="113"/>
    </row>
    <row r="776" spans="1:1" ht="14.25" customHeight="1" x14ac:dyDescent="0.25">
      <c r="A776" s="113"/>
    </row>
    <row r="777" spans="1:1" ht="14.25" customHeight="1" x14ac:dyDescent="0.25">
      <c r="A777" s="113"/>
    </row>
    <row r="778" spans="1:1" ht="14.25" customHeight="1" x14ac:dyDescent="0.25">
      <c r="A778" s="113"/>
    </row>
    <row r="779" spans="1:1" ht="14.25" customHeight="1" x14ac:dyDescent="0.25">
      <c r="A779" s="113"/>
    </row>
    <row r="780" spans="1:1" ht="14.25" customHeight="1" x14ac:dyDescent="0.25">
      <c r="A780" s="113"/>
    </row>
    <row r="781" spans="1:1" ht="14.25" customHeight="1" x14ac:dyDescent="0.25">
      <c r="A781" s="113"/>
    </row>
    <row r="782" spans="1:1" ht="14.25" customHeight="1" x14ac:dyDescent="0.25">
      <c r="A782" s="113"/>
    </row>
    <row r="783" spans="1:1" ht="14.25" customHeight="1" x14ac:dyDescent="0.25">
      <c r="A783" s="113"/>
    </row>
    <row r="784" spans="1:1" ht="14.25" customHeight="1" x14ac:dyDescent="0.25">
      <c r="A784" s="113"/>
    </row>
    <row r="785" spans="1:1" ht="14.25" customHeight="1" x14ac:dyDescent="0.25">
      <c r="A785" s="113"/>
    </row>
    <row r="786" spans="1:1" ht="14.25" customHeight="1" x14ac:dyDescent="0.25">
      <c r="A786" s="113"/>
    </row>
    <row r="787" spans="1:1" ht="14.25" customHeight="1" x14ac:dyDescent="0.25">
      <c r="A787" s="113"/>
    </row>
    <row r="788" spans="1:1" ht="14.25" customHeight="1" x14ac:dyDescent="0.25">
      <c r="A788" s="113"/>
    </row>
    <row r="789" spans="1:1" ht="14.25" customHeight="1" x14ac:dyDescent="0.25">
      <c r="A789" s="113"/>
    </row>
    <row r="790" spans="1:1" ht="14.25" customHeight="1" x14ac:dyDescent="0.25">
      <c r="A790" s="113"/>
    </row>
    <row r="791" spans="1:1" ht="14.25" customHeight="1" x14ac:dyDescent="0.25">
      <c r="A791" s="113"/>
    </row>
    <row r="792" spans="1:1" ht="14.25" customHeight="1" x14ac:dyDescent="0.25">
      <c r="A792" s="113"/>
    </row>
    <row r="793" spans="1:1" ht="14.25" customHeight="1" x14ac:dyDescent="0.25">
      <c r="A793" s="113"/>
    </row>
    <row r="794" spans="1:1" ht="14.25" customHeight="1" x14ac:dyDescent="0.25">
      <c r="A794" s="113"/>
    </row>
    <row r="795" spans="1:1" ht="14.25" customHeight="1" x14ac:dyDescent="0.25">
      <c r="A795" s="113"/>
    </row>
    <row r="796" spans="1:1" ht="14.25" customHeight="1" x14ac:dyDescent="0.25">
      <c r="A796" s="113"/>
    </row>
    <row r="797" spans="1:1" ht="14.25" customHeight="1" x14ac:dyDescent="0.25">
      <c r="A797" s="113"/>
    </row>
    <row r="798" spans="1:1" ht="14.25" customHeight="1" x14ac:dyDescent="0.25">
      <c r="A798" s="113"/>
    </row>
    <row r="799" spans="1:1" ht="14.25" customHeight="1" x14ac:dyDescent="0.25">
      <c r="A799" s="113"/>
    </row>
    <row r="800" spans="1:1" ht="14.25" customHeight="1" x14ac:dyDescent="0.25">
      <c r="A800" s="113"/>
    </row>
    <row r="801" spans="1:1" ht="14.25" customHeight="1" x14ac:dyDescent="0.25">
      <c r="A801" s="113"/>
    </row>
    <row r="802" spans="1:1" ht="14.25" customHeight="1" x14ac:dyDescent="0.25">
      <c r="A802" s="113"/>
    </row>
    <row r="803" spans="1:1" ht="14.25" customHeight="1" x14ac:dyDescent="0.25">
      <c r="A803" s="113"/>
    </row>
    <row r="804" spans="1:1" ht="14.25" customHeight="1" x14ac:dyDescent="0.25">
      <c r="A804" s="113"/>
    </row>
    <row r="805" spans="1:1" ht="14.25" customHeight="1" x14ac:dyDescent="0.25">
      <c r="A805" s="113"/>
    </row>
    <row r="806" spans="1:1" ht="14.25" customHeight="1" x14ac:dyDescent="0.25">
      <c r="A806" s="113"/>
    </row>
    <row r="807" spans="1:1" ht="14.25" customHeight="1" x14ac:dyDescent="0.25">
      <c r="A807" s="113"/>
    </row>
    <row r="808" spans="1:1" ht="14.25" customHeight="1" x14ac:dyDescent="0.25">
      <c r="A808" s="113"/>
    </row>
    <row r="809" spans="1:1" ht="14.25" customHeight="1" x14ac:dyDescent="0.25">
      <c r="A809" s="113"/>
    </row>
    <row r="810" spans="1:1" ht="14.25" customHeight="1" x14ac:dyDescent="0.25">
      <c r="A810" s="113"/>
    </row>
    <row r="811" spans="1:1" ht="14.25" customHeight="1" x14ac:dyDescent="0.25">
      <c r="A811" s="113"/>
    </row>
    <row r="812" spans="1:1" ht="14.25" customHeight="1" x14ac:dyDescent="0.25">
      <c r="A812" s="113"/>
    </row>
    <row r="813" spans="1:1" ht="14.25" customHeight="1" x14ac:dyDescent="0.25">
      <c r="A813" s="113"/>
    </row>
    <row r="814" spans="1:1" ht="14.25" customHeight="1" x14ac:dyDescent="0.25">
      <c r="A814" s="113"/>
    </row>
    <row r="815" spans="1:1" ht="14.25" customHeight="1" x14ac:dyDescent="0.25">
      <c r="A815" s="113"/>
    </row>
    <row r="816" spans="1:1" ht="14.25" customHeight="1" x14ac:dyDescent="0.25">
      <c r="A816" s="113"/>
    </row>
    <row r="817" spans="1:1" ht="14.25" customHeight="1" x14ac:dyDescent="0.25">
      <c r="A817" s="113"/>
    </row>
    <row r="818" spans="1:1" ht="14.25" customHeight="1" x14ac:dyDescent="0.25">
      <c r="A818" s="113"/>
    </row>
    <row r="819" spans="1:1" ht="14.25" customHeight="1" x14ac:dyDescent="0.25">
      <c r="A819" s="113"/>
    </row>
    <row r="820" spans="1:1" ht="14.25" customHeight="1" x14ac:dyDescent="0.25">
      <c r="A820" s="113"/>
    </row>
    <row r="821" spans="1:1" ht="14.25" customHeight="1" x14ac:dyDescent="0.25">
      <c r="A821" s="113"/>
    </row>
    <row r="822" spans="1:1" ht="14.25" customHeight="1" x14ac:dyDescent="0.25">
      <c r="A822" s="113"/>
    </row>
    <row r="823" spans="1:1" ht="14.25" customHeight="1" x14ac:dyDescent="0.25">
      <c r="A823" s="113"/>
    </row>
    <row r="824" spans="1:1" ht="14.25" customHeight="1" x14ac:dyDescent="0.25">
      <c r="A824" s="113"/>
    </row>
    <row r="825" spans="1:1" ht="14.25" customHeight="1" x14ac:dyDescent="0.25">
      <c r="A825" s="113"/>
    </row>
    <row r="826" spans="1:1" ht="14.25" customHeight="1" x14ac:dyDescent="0.25">
      <c r="A826" s="113"/>
    </row>
    <row r="827" spans="1:1" ht="14.25" customHeight="1" x14ac:dyDescent="0.25">
      <c r="A827" s="113"/>
    </row>
    <row r="828" spans="1:1" ht="14.25" customHeight="1" x14ac:dyDescent="0.25">
      <c r="A828" s="113"/>
    </row>
    <row r="829" spans="1:1" ht="14.25" customHeight="1" x14ac:dyDescent="0.25">
      <c r="A829" s="113"/>
    </row>
    <row r="830" spans="1:1" ht="14.25" customHeight="1" x14ac:dyDescent="0.25">
      <c r="A830" s="113"/>
    </row>
    <row r="831" spans="1:1" ht="14.25" customHeight="1" x14ac:dyDescent="0.25">
      <c r="A831" s="113"/>
    </row>
    <row r="832" spans="1:1" ht="14.25" customHeight="1" x14ac:dyDescent="0.25">
      <c r="A832" s="113"/>
    </row>
    <row r="833" spans="1:1" ht="14.25" customHeight="1" x14ac:dyDescent="0.25">
      <c r="A833" s="113"/>
    </row>
    <row r="834" spans="1:1" ht="14.25" customHeight="1" x14ac:dyDescent="0.25">
      <c r="A834" s="113"/>
    </row>
    <row r="835" spans="1:1" ht="14.25" customHeight="1" x14ac:dyDescent="0.25">
      <c r="A835" s="113"/>
    </row>
    <row r="836" spans="1:1" ht="14.25" customHeight="1" x14ac:dyDescent="0.25">
      <c r="A836" s="113"/>
    </row>
    <row r="837" spans="1:1" ht="14.25" customHeight="1" x14ac:dyDescent="0.25">
      <c r="A837" s="113"/>
    </row>
    <row r="838" spans="1:1" ht="14.25" customHeight="1" x14ac:dyDescent="0.25">
      <c r="A838" s="113"/>
    </row>
    <row r="839" spans="1:1" ht="14.25" customHeight="1" x14ac:dyDescent="0.25">
      <c r="A839" s="113"/>
    </row>
    <row r="840" spans="1:1" ht="14.25" customHeight="1" x14ac:dyDescent="0.25">
      <c r="A840" s="113"/>
    </row>
    <row r="841" spans="1:1" ht="14.25" customHeight="1" x14ac:dyDescent="0.25">
      <c r="A841" s="113"/>
    </row>
    <row r="842" spans="1:1" ht="14.25" customHeight="1" x14ac:dyDescent="0.25">
      <c r="A842" s="113"/>
    </row>
    <row r="843" spans="1:1" ht="14.25" customHeight="1" x14ac:dyDescent="0.25">
      <c r="A843" s="113"/>
    </row>
    <row r="844" spans="1:1" ht="14.25" customHeight="1" x14ac:dyDescent="0.25">
      <c r="A844" s="113"/>
    </row>
    <row r="845" spans="1:1" ht="14.25" customHeight="1" x14ac:dyDescent="0.25">
      <c r="A845" s="113"/>
    </row>
    <row r="846" spans="1:1" ht="14.25" customHeight="1" x14ac:dyDescent="0.25">
      <c r="A846" s="113"/>
    </row>
    <row r="847" spans="1:1" ht="14.25" customHeight="1" x14ac:dyDescent="0.25">
      <c r="A847" s="113"/>
    </row>
    <row r="848" spans="1:1" ht="14.25" customHeight="1" x14ac:dyDescent="0.25">
      <c r="A848" s="113"/>
    </row>
    <row r="849" spans="1:1" ht="14.25" customHeight="1" x14ac:dyDescent="0.25">
      <c r="A849" s="113"/>
    </row>
    <row r="850" spans="1:1" ht="14.25" customHeight="1" x14ac:dyDescent="0.25">
      <c r="A850" s="113"/>
    </row>
    <row r="851" spans="1:1" ht="14.25" customHeight="1" x14ac:dyDescent="0.25">
      <c r="A851" s="113"/>
    </row>
    <row r="852" spans="1:1" ht="14.25" customHeight="1" x14ac:dyDescent="0.25">
      <c r="A852" s="113"/>
    </row>
    <row r="853" spans="1:1" ht="14.25" customHeight="1" x14ac:dyDescent="0.25">
      <c r="A853" s="113"/>
    </row>
    <row r="854" spans="1:1" ht="14.25" customHeight="1" x14ac:dyDescent="0.25">
      <c r="A854" s="113"/>
    </row>
    <row r="855" spans="1:1" ht="14.25" customHeight="1" x14ac:dyDescent="0.25">
      <c r="A855" s="113"/>
    </row>
    <row r="856" spans="1:1" ht="14.25" customHeight="1" x14ac:dyDescent="0.25">
      <c r="A856" s="113"/>
    </row>
    <row r="857" spans="1:1" ht="14.25" customHeight="1" x14ac:dyDescent="0.25">
      <c r="A857" s="113"/>
    </row>
    <row r="858" spans="1:1" ht="14.25" customHeight="1" x14ac:dyDescent="0.25">
      <c r="A858" s="113"/>
    </row>
    <row r="859" spans="1:1" ht="14.25" customHeight="1" x14ac:dyDescent="0.25">
      <c r="A859" s="113"/>
    </row>
    <row r="860" spans="1:1" ht="14.25" customHeight="1" x14ac:dyDescent="0.25">
      <c r="A860" s="113"/>
    </row>
    <row r="861" spans="1:1" ht="14.25" customHeight="1" x14ac:dyDescent="0.25">
      <c r="A861" s="113"/>
    </row>
    <row r="862" spans="1:1" ht="14.25" customHeight="1" x14ac:dyDescent="0.25">
      <c r="A862" s="113"/>
    </row>
    <row r="863" spans="1:1" ht="14.25" customHeight="1" x14ac:dyDescent="0.25">
      <c r="A863" s="113"/>
    </row>
    <row r="864" spans="1:1" ht="14.25" customHeight="1" x14ac:dyDescent="0.25">
      <c r="A864" s="113"/>
    </row>
    <row r="865" spans="1:1" ht="14.25" customHeight="1" x14ac:dyDescent="0.25">
      <c r="A865" s="113"/>
    </row>
    <row r="866" spans="1:1" ht="14.25" customHeight="1" x14ac:dyDescent="0.25">
      <c r="A866" s="113"/>
    </row>
    <row r="867" spans="1:1" ht="14.25" customHeight="1" x14ac:dyDescent="0.25">
      <c r="A867" s="113"/>
    </row>
    <row r="868" spans="1:1" ht="14.25" customHeight="1" x14ac:dyDescent="0.25">
      <c r="A868" s="113"/>
    </row>
    <row r="869" spans="1:1" ht="14.25" customHeight="1" x14ac:dyDescent="0.25">
      <c r="A869" s="113"/>
    </row>
    <row r="870" spans="1:1" ht="14.25" customHeight="1" x14ac:dyDescent="0.25">
      <c r="A870" s="113"/>
    </row>
    <row r="871" spans="1:1" ht="14.25" customHeight="1" x14ac:dyDescent="0.25">
      <c r="A871" s="113"/>
    </row>
    <row r="872" spans="1:1" ht="14.25" customHeight="1" x14ac:dyDescent="0.25">
      <c r="A872" s="113"/>
    </row>
    <row r="873" spans="1:1" ht="14.25" customHeight="1" x14ac:dyDescent="0.25">
      <c r="A873" s="113"/>
    </row>
    <row r="874" spans="1:1" ht="14.25" customHeight="1" x14ac:dyDescent="0.25">
      <c r="A874" s="113"/>
    </row>
    <row r="875" spans="1:1" ht="14.25" customHeight="1" x14ac:dyDescent="0.25">
      <c r="A875" s="113"/>
    </row>
    <row r="876" spans="1:1" ht="14.25" customHeight="1" x14ac:dyDescent="0.25">
      <c r="A876" s="113"/>
    </row>
    <row r="877" spans="1:1" ht="14.25" customHeight="1" x14ac:dyDescent="0.25">
      <c r="A877" s="113"/>
    </row>
    <row r="878" spans="1:1" ht="14.25" customHeight="1" x14ac:dyDescent="0.25">
      <c r="A878" s="113"/>
    </row>
    <row r="879" spans="1:1" ht="14.25" customHeight="1" x14ac:dyDescent="0.25">
      <c r="A879" s="113"/>
    </row>
    <row r="880" spans="1:1" ht="14.25" customHeight="1" x14ac:dyDescent="0.25">
      <c r="A880" s="113"/>
    </row>
    <row r="881" spans="1:1" ht="14.25" customHeight="1" x14ac:dyDescent="0.25">
      <c r="A881" s="113"/>
    </row>
    <row r="882" spans="1:1" ht="14.25" customHeight="1" x14ac:dyDescent="0.25">
      <c r="A882" s="113"/>
    </row>
    <row r="883" spans="1:1" ht="14.25" customHeight="1" x14ac:dyDescent="0.25">
      <c r="A883" s="113"/>
    </row>
    <row r="884" spans="1:1" ht="14.25" customHeight="1" x14ac:dyDescent="0.25">
      <c r="A884" s="113"/>
    </row>
    <row r="885" spans="1:1" ht="14.25" customHeight="1" x14ac:dyDescent="0.25">
      <c r="A885" s="113"/>
    </row>
    <row r="886" spans="1:1" ht="14.25" customHeight="1" x14ac:dyDescent="0.25">
      <c r="A886" s="113"/>
    </row>
    <row r="887" spans="1:1" ht="14.25" customHeight="1" x14ac:dyDescent="0.25">
      <c r="A887" s="113"/>
    </row>
    <row r="888" spans="1:1" ht="14.25" customHeight="1" x14ac:dyDescent="0.25">
      <c r="A888" s="113"/>
    </row>
    <row r="889" spans="1:1" ht="14.25" customHeight="1" x14ac:dyDescent="0.25">
      <c r="A889" s="113"/>
    </row>
    <row r="890" spans="1:1" ht="14.25" customHeight="1" x14ac:dyDescent="0.25">
      <c r="A890" s="113"/>
    </row>
    <row r="891" spans="1:1" ht="14.25" customHeight="1" x14ac:dyDescent="0.25">
      <c r="A891" s="113"/>
    </row>
    <row r="892" spans="1:1" ht="14.25" customHeight="1" x14ac:dyDescent="0.25">
      <c r="A892" s="113"/>
    </row>
    <row r="893" spans="1:1" ht="14.25" customHeight="1" x14ac:dyDescent="0.25">
      <c r="A893" s="113"/>
    </row>
    <row r="894" spans="1:1" ht="14.25" customHeight="1" x14ac:dyDescent="0.25">
      <c r="A894" s="113"/>
    </row>
    <row r="895" spans="1:1" ht="14.25" customHeight="1" x14ac:dyDescent="0.25">
      <c r="A895" s="113"/>
    </row>
    <row r="896" spans="1:1" ht="14.25" customHeight="1" x14ac:dyDescent="0.25">
      <c r="A896" s="113"/>
    </row>
    <row r="897" spans="1:1" ht="14.25" customHeight="1" x14ac:dyDescent="0.25">
      <c r="A897" s="113"/>
    </row>
    <row r="898" spans="1:1" ht="14.25" customHeight="1" x14ac:dyDescent="0.25">
      <c r="A898" s="113"/>
    </row>
    <row r="899" spans="1:1" ht="14.25" customHeight="1" x14ac:dyDescent="0.25">
      <c r="A899" s="113"/>
    </row>
    <row r="900" spans="1:1" ht="14.25" customHeight="1" x14ac:dyDescent="0.25">
      <c r="A900" s="113"/>
    </row>
    <row r="901" spans="1:1" ht="14.25" customHeight="1" x14ac:dyDescent="0.25">
      <c r="A901" s="113"/>
    </row>
    <row r="902" spans="1:1" ht="14.25" customHeight="1" x14ac:dyDescent="0.25">
      <c r="A902" s="113"/>
    </row>
    <row r="903" spans="1:1" ht="14.25" customHeight="1" x14ac:dyDescent="0.25">
      <c r="A903" s="113"/>
    </row>
    <row r="904" spans="1:1" ht="14.25" customHeight="1" x14ac:dyDescent="0.25">
      <c r="A904" s="113"/>
    </row>
    <row r="905" spans="1:1" ht="14.25" customHeight="1" x14ac:dyDescent="0.25">
      <c r="A905" s="113"/>
    </row>
    <row r="906" spans="1:1" ht="14.25" customHeight="1" x14ac:dyDescent="0.25">
      <c r="A906" s="113"/>
    </row>
    <row r="907" spans="1:1" ht="14.25" customHeight="1" x14ac:dyDescent="0.25">
      <c r="A907" s="113"/>
    </row>
    <row r="908" spans="1:1" ht="14.25" customHeight="1" x14ac:dyDescent="0.25">
      <c r="A908" s="113"/>
    </row>
    <row r="909" spans="1:1" ht="14.25" customHeight="1" x14ac:dyDescent="0.25">
      <c r="A909" s="113"/>
    </row>
    <row r="910" spans="1:1" ht="14.25" customHeight="1" x14ac:dyDescent="0.25">
      <c r="A910" s="113"/>
    </row>
    <row r="911" spans="1:1" ht="14.25" customHeight="1" x14ac:dyDescent="0.25">
      <c r="A911" s="113"/>
    </row>
    <row r="912" spans="1:1" ht="14.25" customHeight="1" x14ac:dyDescent="0.25">
      <c r="A912" s="113"/>
    </row>
    <row r="913" spans="1:1" ht="14.25" customHeight="1" x14ac:dyDescent="0.25">
      <c r="A913" s="113"/>
    </row>
    <row r="914" spans="1:1" ht="14.25" customHeight="1" x14ac:dyDescent="0.25">
      <c r="A914" s="113"/>
    </row>
    <row r="915" spans="1:1" ht="14.25" customHeight="1" x14ac:dyDescent="0.25">
      <c r="A915" s="113"/>
    </row>
    <row r="916" spans="1:1" ht="14.25" customHeight="1" x14ac:dyDescent="0.25">
      <c r="A916" s="113"/>
    </row>
    <row r="917" spans="1:1" ht="14.25" customHeight="1" x14ac:dyDescent="0.25">
      <c r="A917" s="113"/>
    </row>
    <row r="918" spans="1:1" ht="14.25" customHeight="1" x14ac:dyDescent="0.25">
      <c r="A918" s="113"/>
    </row>
    <row r="919" spans="1:1" ht="14.25" customHeight="1" x14ac:dyDescent="0.25">
      <c r="A919" s="113"/>
    </row>
    <row r="920" spans="1:1" ht="14.25" customHeight="1" x14ac:dyDescent="0.25">
      <c r="A920" s="113"/>
    </row>
    <row r="921" spans="1:1" ht="14.25" customHeight="1" x14ac:dyDescent="0.25">
      <c r="A921" s="113"/>
    </row>
    <row r="922" spans="1:1" ht="14.25" customHeight="1" x14ac:dyDescent="0.25">
      <c r="A922" s="113"/>
    </row>
    <row r="923" spans="1:1" ht="14.25" customHeight="1" x14ac:dyDescent="0.25">
      <c r="A923" s="113"/>
    </row>
    <row r="924" spans="1:1" ht="14.25" customHeight="1" x14ac:dyDescent="0.25">
      <c r="A924" s="113"/>
    </row>
    <row r="925" spans="1:1" ht="14.25" customHeight="1" x14ac:dyDescent="0.25">
      <c r="A925" s="113"/>
    </row>
    <row r="926" spans="1:1" ht="14.25" customHeight="1" x14ac:dyDescent="0.25">
      <c r="A926" s="113"/>
    </row>
    <row r="927" spans="1:1" ht="14.25" customHeight="1" x14ac:dyDescent="0.25">
      <c r="A927" s="113"/>
    </row>
    <row r="928" spans="1:1" ht="14.25" customHeight="1" x14ac:dyDescent="0.25">
      <c r="A928" s="113"/>
    </row>
    <row r="929" spans="1:1" ht="14.25" customHeight="1" x14ac:dyDescent="0.25">
      <c r="A929" s="113"/>
    </row>
    <row r="930" spans="1:1" ht="14.25" customHeight="1" x14ac:dyDescent="0.25">
      <c r="A930" s="113"/>
    </row>
    <row r="931" spans="1:1" ht="14.25" customHeight="1" x14ac:dyDescent="0.25">
      <c r="A931" s="113"/>
    </row>
    <row r="932" spans="1:1" ht="14.25" customHeight="1" x14ac:dyDescent="0.25">
      <c r="A932" s="113"/>
    </row>
    <row r="933" spans="1:1" ht="14.25" customHeight="1" x14ac:dyDescent="0.25">
      <c r="A933" s="113"/>
    </row>
    <row r="934" spans="1:1" ht="14.25" customHeight="1" x14ac:dyDescent="0.25">
      <c r="A934" s="113"/>
    </row>
    <row r="935" spans="1:1" ht="14.25" customHeight="1" x14ac:dyDescent="0.25">
      <c r="A935" s="113"/>
    </row>
    <row r="936" spans="1:1" ht="14.25" customHeight="1" x14ac:dyDescent="0.25">
      <c r="A936" s="113"/>
    </row>
    <row r="937" spans="1:1" ht="14.25" customHeight="1" x14ac:dyDescent="0.25">
      <c r="A937" s="113"/>
    </row>
    <row r="938" spans="1:1" ht="14.25" customHeight="1" x14ac:dyDescent="0.25">
      <c r="A938" s="113"/>
    </row>
    <row r="939" spans="1:1" ht="14.25" customHeight="1" x14ac:dyDescent="0.25">
      <c r="A939" s="113"/>
    </row>
    <row r="940" spans="1:1" ht="14.25" customHeight="1" x14ac:dyDescent="0.25">
      <c r="A940" s="113"/>
    </row>
    <row r="941" spans="1:1" ht="14.25" customHeight="1" x14ac:dyDescent="0.25">
      <c r="A941" s="113"/>
    </row>
    <row r="942" spans="1:1" ht="14.25" customHeight="1" x14ac:dyDescent="0.25">
      <c r="A942" s="113"/>
    </row>
    <row r="943" spans="1:1" ht="14.25" customHeight="1" x14ac:dyDescent="0.25">
      <c r="A943" s="113"/>
    </row>
    <row r="944" spans="1:1" ht="14.25" customHeight="1" x14ac:dyDescent="0.25">
      <c r="A944" s="113"/>
    </row>
    <row r="945" spans="1:1" ht="14.25" customHeight="1" x14ac:dyDescent="0.25">
      <c r="A945" s="113"/>
    </row>
    <row r="946" spans="1:1" ht="14.25" customHeight="1" x14ac:dyDescent="0.25">
      <c r="A946" s="113"/>
    </row>
    <row r="947" spans="1:1" ht="14.25" customHeight="1" x14ac:dyDescent="0.25">
      <c r="A947" s="113"/>
    </row>
    <row r="948" spans="1:1" ht="14.25" customHeight="1" x14ac:dyDescent="0.25">
      <c r="A948" s="113"/>
    </row>
    <row r="949" spans="1:1" ht="14.25" customHeight="1" x14ac:dyDescent="0.25">
      <c r="A949" s="113"/>
    </row>
    <row r="950" spans="1:1" ht="14.25" customHeight="1" x14ac:dyDescent="0.25">
      <c r="A950" s="113"/>
    </row>
    <row r="951" spans="1:1" ht="14.25" customHeight="1" x14ac:dyDescent="0.25">
      <c r="A951" s="113"/>
    </row>
    <row r="952" spans="1:1" ht="14.25" customHeight="1" x14ac:dyDescent="0.25">
      <c r="A952" s="113"/>
    </row>
    <row r="953" spans="1:1" ht="14.25" customHeight="1" x14ac:dyDescent="0.25">
      <c r="A953" s="113"/>
    </row>
    <row r="954" spans="1:1" ht="14.25" customHeight="1" x14ac:dyDescent="0.25">
      <c r="A954" s="113"/>
    </row>
    <row r="955" spans="1:1" ht="14.25" customHeight="1" x14ac:dyDescent="0.25">
      <c r="A955" s="113"/>
    </row>
    <row r="956" spans="1:1" ht="14.25" customHeight="1" x14ac:dyDescent="0.25">
      <c r="A956" s="113"/>
    </row>
    <row r="957" spans="1:1" ht="14.25" customHeight="1" x14ac:dyDescent="0.25">
      <c r="A957" s="113"/>
    </row>
    <row r="958" spans="1:1" ht="14.25" customHeight="1" x14ac:dyDescent="0.25">
      <c r="A958" s="113"/>
    </row>
    <row r="959" spans="1:1" ht="14.25" customHeight="1" x14ac:dyDescent="0.25">
      <c r="A959" s="113"/>
    </row>
    <row r="960" spans="1:1" ht="14.25" customHeight="1" x14ac:dyDescent="0.25">
      <c r="A960" s="113"/>
    </row>
    <row r="961" spans="1:1" ht="14.25" customHeight="1" x14ac:dyDescent="0.25">
      <c r="A961" s="113"/>
    </row>
    <row r="962" spans="1:1" ht="14.25" customHeight="1" x14ac:dyDescent="0.25">
      <c r="A962" s="113"/>
    </row>
    <row r="963" spans="1:1" ht="14.25" customHeight="1" x14ac:dyDescent="0.25">
      <c r="A963" s="113"/>
    </row>
    <row r="964" spans="1:1" ht="14.25" customHeight="1" x14ac:dyDescent="0.25">
      <c r="A964" s="113"/>
    </row>
    <row r="965" spans="1:1" ht="14.25" customHeight="1" x14ac:dyDescent="0.25">
      <c r="A965" s="113"/>
    </row>
    <row r="966" spans="1:1" ht="14.25" customHeight="1" x14ac:dyDescent="0.25">
      <c r="A966" s="113"/>
    </row>
    <row r="967" spans="1:1" ht="14.25" customHeight="1" x14ac:dyDescent="0.25">
      <c r="A967" s="113"/>
    </row>
    <row r="968" spans="1:1" ht="14.25" customHeight="1" x14ac:dyDescent="0.25">
      <c r="A968" s="113"/>
    </row>
    <row r="969" spans="1:1" ht="14.25" customHeight="1" x14ac:dyDescent="0.25">
      <c r="A969" s="113"/>
    </row>
    <row r="970" spans="1:1" ht="14.25" customHeight="1" x14ac:dyDescent="0.25">
      <c r="A970" s="113"/>
    </row>
    <row r="971" spans="1:1" ht="14.25" customHeight="1" x14ac:dyDescent="0.25">
      <c r="A971" s="113"/>
    </row>
    <row r="972" spans="1:1" ht="14.25" customHeight="1" x14ac:dyDescent="0.25">
      <c r="A972" s="113"/>
    </row>
    <row r="973" spans="1:1" ht="14.25" customHeight="1" x14ac:dyDescent="0.25">
      <c r="A973" s="113"/>
    </row>
    <row r="974" spans="1:1" ht="14.25" customHeight="1" x14ac:dyDescent="0.25">
      <c r="A974" s="113"/>
    </row>
    <row r="975" spans="1:1" ht="14.25" customHeight="1" x14ac:dyDescent="0.25">
      <c r="A975" s="113"/>
    </row>
    <row r="976" spans="1:1" ht="14.25" customHeight="1" x14ac:dyDescent="0.25">
      <c r="A976" s="113"/>
    </row>
    <row r="977" spans="1:1" ht="14.25" customHeight="1" x14ac:dyDescent="0.25">
      <c r="A977" s="113"/>
    </row>
    <row r="978" spans="1:1" ht="14.25" customHeight="1" x14ac:dyDescent="0.25">
      <c r="A978" s="113"/>
    </row>
    <row r="979" spans="1:1" ht="14.25" customHeight="1" x14ac:dyDescent="0.25">
      <c r="A979" s="113"/>
    </row>
    <row r="980" spans="1:1" ht="14.25" customHeight="1" x14ac:dyDescent="0.25">
      <c r="A980" s="113"/>
    </row>
    <row r="981" spans="1:1" ht="14.25" customHeight="1" x14ac:dyDescent="0.25">
      <c r="A981" s="113"/>
    </row>
    <row r="982" spans="1:1" ht="14.25" customHeight="1" x14ac:dyDescent="0.25">
      <c r="A982" s="113"/>
    </row>
    <row r="983" spans="1:1" ht="14.25" customHeight="1" x14ac:dyDescent="0.25">
      <c r="A983" s="113"/>
    </row>
    <row r="984" spans="1:1" ht="14.25" customHeight="1" x14ac:dyDescent="0.25">
      <c r="A984" s="113"/>
    </row>
    <row r="985" spans="1:1" ht="14.25" customHeight="1" x14ac:dyDescent="0.25">
      <c r="A985" s="113"/>
    </row>
    <row r="986" spans="1:1" ht="14.25" customHeight="1" x14ac:dyDescent="0.25">
      <c r="A986" s="113"/>
    </row>
    <row r="987" spans="1:1" ht="14.25" customHeight="1" x14ac:dyDescent="0.25">
      <c r="A987" s="113"/>
    </row>
    <row r="988" spans="1:1" ht="14.25" customHeight="1" x14ac:dyDescent="0.25">
      <c r="A988" s="113"/>
    </row>
    <row r="989" spans="1:1" ht="14.25" customHeight="1" x14ac:dyDescent="0.25">
      <c r="A989" s="113"/>
    </row>
    <row r="990" spans="1:1" ht="14.25" customHeight="1" x14ac:dyDescent="0.25">
      <c r="A990" s="113"/>
    </row>
    <row r="991" spans="1:1" ht="14.25" customHeight="1" x14ac:dyDescent="0.25">
      <c r="A991" s="113"/>
    </row>
    <row r="992" spans="1:1" ht="14.25" customHeight="1" x14ac:dyDescent="0.25">
      <c r="A992" s="113"/>
    </row>
    <row r="993" spans="1:1" ht="14.25" customHeight="1" x14ac:dyDescent="0.25">
      <c r="A993" s="113"/>
    </row>
    <row r="994" spans="1:1" ht="14.25" customHeight="1" x14ac:dyDescent="0.25">
      <c r="A994" s="113"/>
    </row>
    <row r="995" spans="1:1" ht="14.25" customHeight="1" x14ac:dyDescent="0.25">
      <c r="A995" s="113"/>
    </row>
    <row r="996" spans="1:1" ht="14.25" customHeight="1" x14ac:dyDescent="0.25">
      <c r="A996" s="113"/>
    </row>
    <row r="997" spans="1:1" ht="14.25" customHeight="1" x14ac:dyDescent="0.25">
      <c r="A997" s="113"/>
    </row>
    <row r="998" spans="1:1" ht="14.25" customHeight="1" x14ac:dyDescent="0.25">
      <c r="A998" s="113"/>
    </row>
    <row r="999" spans="1:1" ht="14.25" customHeight="1" x14ac:dyDescent="0.25">
      <c r="A999" s="113"/>
    </row>
    <row r="1000" spans="1:1" ht="14.25" customHeight="1" x14ac:dyDescent="0.25">
      <c r="A1000" s="113"/>
    </row>
    <row r="1001" spans="1:1" ht="14.25" customHeight="1" x14ac:dyDescent="0.25">
      <c r="A1001" s="113"/>
    </row>
    <row r="1002" spans="1:1" ht="14.25" customHeight="1" x14ac:dyDescent="0.25">
      <c r="A1002" s="113"/>
    </row>
    <row r="1003" spans="1:1" ht="14.25" customHeight="1" x14ac:dyDescent="0.25">
      <c r="A1003" s="113"/>
    </row>
    <row r="1004" spans="1:1" ht="14.25" customHeight="1" x14ac:dyDescent="0.25">
      <c r="A1004" s="113"/>
    </row>
    <row r="1005" spans="1:1" ht="14.25" customHeight="1" x14ac:dyDescent="0.25">
      <c r="A1005" s="113"/>
    </row>
    <row r="1006" spans="1:1" ht="14.25" customHeight="1" x14ac:dyDescent="0.25">
      <c r="A1006" s="113"/>
    </row>
    <row r="1007" spans="1:1" ht="14.25" customHeight="1" x14ac:dyDescent="0.25">
      <c r="A1007" s="113"/>
    </row>
    <row r="1008" spans="1:1" ht="14.25" customHeight="1" x14ac:dyDescent="0.25">
      <c r="A1008" s="113"/>
    </row>
    <row r="1009" spans="1:1" ht="14.25" customHeight="1" x14ac:dyDescent="0.25">
      <c r="A1009" s="113"/>
    </row>
    <row r="1010" spans="1:1" ht="14.25" customHeight="1" x14ac:dyDescent="0.25">
      <c r="A1010" s="113"/>
    </row>
    <row r="1011" spans="1:1" ht="14.25" customHeight="1" x14ac:dyDescent="0.25">
      <c r="A1011" s="113"/>
    </row>
    <row r="1012" spans="1:1" ht="14.25" customHeight="1" x14ac:dyDescent="0.25">
      <c r="A1012" s="113"/>
    </row>
    <row r="1013" spans="1:1" ht="14.25" customHeight="1" x14ac:dyDescent="0.25">
      <c r="A1013" s="113"/>
    </row>
    <row r="1014" spans="1:1" ht="14.25" customHeight="1" x14ac:dyDescent="0.25">
      <c r="A1014" s="113"/>
    </row>
    <row r="1015" spans="1:1" ht="14.25" customHeight="1" x14ac:dyDescent="0.25">
      <c r="A1015" s="113"/>
    </row>
    <row r="1016" spans="1:1" ht="14.25" customHeight="1" x14ac:dyDescent="0.25">
      <c r="A1016" s="113"/>
    </row>
    <row r="1017" spans="1:1" ht="14.25" customHeight="1" x14ac:dyDescent="0.25">
      <c r="A1017" s="113"/>
    </row>
    <row r="1018" spans="1:1" ht="14.25" customHeight="1" x14ac:dyDescent="0.25">
      <c r="A1018" s="113"/>
    </row>
    <row r="1019" spans="1:1" ht="14.25" customHeight="1" x14ac:dyDescent="0.25">
      <c r="A1019" s="113"/>
    </row>
    <row r="1020" spans="1:1" ht="14.25" customHeight="1" x14ac:dyDescent="0.25">
      <c r="A1020" s="113"/>
    </row>
    <row r="1021" spans="1:1" ht="14.25" customHeight="1" x14ac:dyDescent="0.25">
      <c r="A1021" s="113"/>
    </row>
    <row r="1022" spans="1:1" ht="14.25" customHeight="1" x14ac:dyDescent="0.25">
      <c r="A1022" s="113"/>
    </row>
    <row r="1023" spans="1:1" ht="14.25" customHeight="1" x14ac:dyDescent="0.25">
      <c r="A1023" s="113"/>
    </row>
    <row r="1024" spans="1:1" ht="14.25" customHeight="1" x14ac:dyDescent="0.25">
      <c r="A1024" s="113"/>
    </row>
    <row r="1025" spans="1:1" ht="14.25" customHeight="1" x14ac:dyDescent="0.25">
      <c r="A1025" s="113"/>
    </row>
    <row r="1026" spans="1:1" ht="14.25" customHeight="1" x14ac:dyDescent="0.25">
      <c r="A1026" s="113"/>
    </row>
    <row r="1027" spans="1:1" ht="14.25" customHeight="1" x14ac:dyDescent="0.25">
      <c r="A1027" s="113"/>
    </row>
    <row r="1028" spans="1:1" ht="14.25" customHeight="1" x14ac:dyDescent="0.25">
      <c r="A1028" s="113"/>
    </row>
    <row r="1029" spans="1:1" ht="14.25" customHeight="1" x14ac:dyDescent="0.25">
      <c r="A1029" s="113"/>
    </row>
    <row r="1030" spans="1:1" ht="14.25" customHeight="1" x14ac:dyDescent="0.25">
      <c r="A1030" s="113"/>
    </row>
    <row r="1031" spans="1:1" ht="14.25" customHeight="1" x14ac:dyDescent="0.25">
      <c r="A1031" s="113"/>
    </row>
    <row r="1032" spans="1:1" ht="14.25" customHeight="1" x14ac:dyDescent="0.25">
      <c r="A1032" s="113"/>
    </row>
    <row r="1033" spans="1:1" ht="14.25" customHeight="1" x14ac:dyDescent="0.25">
      <c r="A1033" s="113"/>
    </row>
    <row r="1034" spans="1:1" ht="14.25" customHeight="1" x14ac:dyDescent="0.25">
      <c r="A1034" s="113"/>
    </row>
    <row r="1035" spans="1:1" ht="14.25" customHeight="1" x14ac:dyDescent="0.25">
      <c r="A1035" s="113"/>
    </row>
    <row r="1036" spans="1:1" ht="14.25" customHeight="1" x14ac:dyDescent="0.25">
      <c r="A1036" s="113"/>
    </row>
    <row r="1037" spans="1:1" ht="14.25" customHeight="1" x14ac:dyDescent="0.25">
      <c r="A1037" s="113"/>
    </row>
    <row r="1038" spans="1:1" ht="14.25" customHeight="1" x14ac:dyDescent="0.25">
      <c r="A1038" s="113"/>
    </row>
    <row r="1039" spans="1:1" ht="14.25" customHeight="1" x14ac:dyDescent="0.25">
      <c r="A1039" s="113"/>
    </row>
    <row r="1040" spans="1:1" ht="14.25" customHeight="1" x14ac:dyDescent="0.25">
      <c r="A1040" s="113"/>
    </row>
    <row r="1041" spans="1:1" ht="14.25" customHeight="1" x14ac:dyDescent="0.25">
      <c r="A1041" s="113"/>
    </row>
    <row r="1042" spans="1:1" ht="14.25" customHeight="1" x14ac:dyDescent="0.25">
      <c r="A1042" s="113"/>
    </row>
    <row r="1043" spans="1:1" ht="14.25" customHeight="1" x14ac:dyDescent="0.25">
      <c r="A1043" s="113"/>
    </row>
    <row r="1044" spans="1:1" ht="14.25" customHeight="1" x14ac:dyDescent="0.25">
      <c r="A1044" s="113"/>
    </row>
    <row r="1045" spans="1:1" ht="14.25" customHeight="1" x14ac:dyDescent="0.25">
      <c r="A1045" s="113"/>
    </row>
    <row r="1046" spans="1:1" ht="14.25" customHeight="1" x14ac:dyDescent="0.25">
      <c r="A1046" s="113"/>
    </row>
    <row r="1047" spans="1:1" ht="14.25" customHeight="1" x14ac:dyDescent="0.25">
      <c r="A1047" s="113"/>
    </row>
    <row r="1048" spans="1:1" ht="14.25" customHeight="1" x14ac:dyDescent="0.25">
      <c r="A1048" s="113"/>
    </row>
    <row r="1049" spans="1:1" ht="14.25" customHeight="1" x14ac:dyDescent="0.25">
      <c r="A1049" s="113"/>
    </row>
    <row r="1050" spans="1:1" ht="14.25" customHeight="1" x14ac:dyDescent="0.25">
      <c r="A1050" s="113"/>
    </row>
    <row r="1051" spans="1:1" ht="14.25" customHeight="1" x14ac:dyDescent="0.25">
      <c r="A1051" s="113"/>
    </row>
    <row r="1052" spans="1:1" ht="14.25" customHeight="1" x14ac:dyDescent="0.25">
      <c r="A1052" s="113"/>
    </row>
    <row r="1053" spans="1:1" ht="14.25" customHeight="1" x14ac:dyDescent="0.25">
      <c r="A1053" s="113"/>
    </row>
    <row r="1054" spans="1:1" ht="14.25" customHeight="1" x14ac:dyDescent="0.25">
      <c r="A1054" s="113"/>
    </row>
    <row r="1055" spans="1:1" ht="14.25" customHeight="1" x14ac:dyDescent="0.25">
      <c r="A1055" s="113"/>
    </row>
    <row r="1056" spans="1:1" ht="14.25" customHeight="1" x14ac:dyDescent="0.25">
      <c r="A1056" s="113"/>
    </row>
    <row r="1057" spans="1:1" ht="14.25" customHeight="1" x14ac:dyDescent="0.25">
      <c r="A1057" s="113"/>
    </row>
    <row r="1058" spans="1:1" ht="14.25" customHeight="1" x14ac:dyDescent="0.25">
      <c r="A1058" s="113"/>
    </row>
    <row r="1059" spans="1:1" ht="14.25" customHeight="1" x14ac:dyDescent="0.25">
      <c r="A1059" s="113"/>
    </row>
    <row r="1060" spans="1:1" ht="14.25" customHeight="1" x14ac:dyDescent="0.25">
      <c r="A1060" s="113"/>
    </row>
    <row r="1061" spans="1:1" ht="14.25" customHeight="1" x14ac:dyDescent="0.25">
      <c r="A1061" s="113"/>
    </row>
    <row r="1062" spans="1:1" ht="14.25" customHeight="1" x14ac:dyDescent="0.25">
      <c r="A1062" s="113"/>
    </row>
    <row r="1063" spans="1:1" ht="14.25" customHeight="1" x14ac:dyDescent="0.25">
      <c r="A1063" s="113"/>
    </row>
    <row r="1064" spans="1:1" ht="14.25" customHeight="1" x14ac:dyDescent="0.25">
      <c r="A1064" s="113"/>
    </row>
    <row r="1065" spans="1:1" ht="14.25" customHeight="1" x14ac:dyDescent="0.25">
      <c r="A1065" s="113"/>
    </row>
    <row r="1066" spans="1:1" ht="14.25" customHeight="1" x14ac:dyDescent="0.25">
      <c r="A1066" s="113"/>
    </row>
    <row r="1067" spans="1:1" ht="14.25" customHeight="1" x14ac:dyDescent="0.25">
      <c r="A1067" s="113"/>
    </row>
    <row r="1068" spans="1:1" ht="14.25" customHeight="1" x14ac:dyDescent="0.25">
      <c r="A1068" s="113"/>
    </row>
    <row r="1069" spans="1:1" ht="14.25" customHeight="1" x14ac:dyDescent="0.25">
      <c r="A1069" s="113"/>
    </row>
    <row r="1070" spans="1:1" ht="14.25" customHeight="1" x14ac:dyDescent="0.25">
      <c r="A1070" s="113"/>
    </row>
    <row r="1071" spans="1:1" ht="14.25" customHeight="1" x14ac:dyDescent="0.25">
      <c r="A1071" s="113"/>
    </row>
    <row r="1072" spans="1:1" ht="14.25" customHeight="1" x14ac:dyDescent="0.25">
      <c r="A1072" s="113"/>
    </row>
    <row r="1073" spans="1:1" ht="14.25" customHeight="1" x14ac:dyDescent="0.25">
      <c r="A1073" s="113"/>
    </row>
    <row r="1074" spans="1:1" ht="14.25" customHeight="1" x14ac:dyDescent="0.25">
      <c r="A1074" s="113"/>
    </row>
    <row r="1075" spans="1:1" ht="14.25" customHeight="1" x14ac:dyDescent="0.25">
      <c r="A1075" s="113"/>
    </row>
    <row r="1076" spans="1:1" ht="14.25" customHeight="1" x14ac:dyDescent="0.25">
      <c r="A1076" s="113"/>
    </row>
    <row r="1077" spans="1:1" ht="14.25" customHeight="1" x14ac:dyDescent="0.25">
      <c r="A1077" s="113"/>
    </row>
    <row r="1078" spans="1:1" ht="14.25" customHeight="1" x14ac:dyDescent="0.25">
      <c r="A1078" s="113"/>
    </row>
    <row r="1079" spans="1:1" ht="14.25" customHeight="1" x14ac:dyDescent="0.25">
      <c r="A1079" s="113"/>
    </row>
    <row r="1080" spans="1:1" ht="14.25" customHeight="1" x14ac:dyDescent="0.25">
      <c r="A1080" s="113"/>
    </row>
    <row r="1081" spans="1:1" ht="14.25" customHeight="1" x14ac:dyDescent="0.25">
      <c r="A1081" s="113"/>
    </row>
    <row r="1082" spans="1:1" ht="14.25" customHeight="1" x14ac:dyDescent="0.25">
      <c r="A1082" s="113"/>
    </row>
    <row r="1083" spans="1:1" ht="14.25" customHeight="1" x14ac:dyDescent="0.25">
      <c r="A1083" s="113"/>
    </row>
    <row r="1084" spans="1:1" ht="14.25" customHeight="1" x14ac:dyDescent="0.25">
      <c r="A1084" s="113"/>
    </row>
    <row r="1085" spans="1:1" ht="14.25" customHeight="1" x14ac:dyDescent="0.25">
      <c r="A1085" s="113"/>
    </row>
    <row r="1086" spans="1:1" ht="14.25" customHeight="1" x14ac:dyDescent="0.25">
      <c r="A1086" s="113"/>
    </row>
    <row r="1087" spans="1:1" ht="14.25" customHeight="1" x14ac:dyDescent="0.25">
      <c r="A1087" s="113"/>
    </row>
    <row r="1088" spans="1:1" ht="14.25" customHeight="1" x14ac:dyDescent="0.25">
      <c r="A1088" s="113"/>
    </row>
    <row r="1089" spans="1:1" ht="14.25" customHeight="1" x14ac:dyDescent="0.25">
      <c r="A1089" s="113"/>
    </row>
    <row r="1090" spans="1:1" ht="14.25" customHeight="1" x14ac:dyDescent="0.25">
      <c r="A1090" s="113"/>
    </row>
    <row r="1091" spans="1:1" ht="14.25" customHeight="1" x14ac:dyDescent="0.25">
      <c r="A1091" s="113"/>
    </row>
    <row r="1092" spans="1:1" ht="14.25" customHeight="1" x14ac:dyDescent="0.25">
      <c r="A1092" s="113"/>
    </row>
    <row r="1093" spans="1:1" ht="14.25" customHeight="1" x14ac:dyDescent="0.25">
      <c r="A1093" s="113"/>
    </row>
    <row r="1094" spans="1:1" ht="14.25" customHeight="1" x14ac:dyDescent="0.25">
      <c r="A1094" s="113"/>
    </row>
    <row r="1095" spans="1:1" ht="14.25" customHeight="1" x14ac:dyDescent="0.25">
      <c r="A1095" s="113"/>
    </row>
    <row r="1096" spans="1:1" ht="14.25" customHeight="1" x14ac:dyDescent="0.25">
      <c r="A1096" s="113"/>
    </row>
    <row r="1097" spans="1:1" ht="14.25" customHeight="1" x14ac:dyDescent="0.25">
      <c r="A1097" s="113"/>
    </row>
    <row r="1098" spans="1:1" ht="14.25" customHeight="1" x14ac:dyDescent="0.25">
      <c r="A1098" s="113"/>
    </row>
    <row r="1099" spans="1:1" ht="14.25" customHeight="1" x14ac:dyDescent="0.25">
      <c r="A1099" s="113"/>
    </row>
    <row r="1100" spans="1:1" ht="14.25" customHeight="1" x14ac:dyDescent="0.25">
      <c r="A1100" s="113"/>
    </row>
    <row r="1101" spans="1:1" ht="14.25" customHeight="1" x14ac:dyDescent="0.25">
      <c r="A1101" s="113"/>
    </row>
    <row r="1102" spans="1:1" ht="14.25" customHeight="1" x14ac:dyDescent="0.25">
      <c r="A1102" s="113"/>
    </row>
    <row r="1103" spans="1:1" ht="14.25" customHeight="1" x14ac:dyDescent="0.25">
      <c r="A1103" s="113"/>
    </row>
    <row r="1104" spans="1:1" ht="14.25" customHeight="1" x14ac:dyDescent="0.25">
      <c r="A1104" s="113"/>
    </row>
    <row r="1105" spans="1:1" ht="14.25" customHeight="1" x14ac:dyDescent="0.25">
      <c r="A1105" s="113"/>
    </row>
    <row r="1106" spans="1:1" ht="14.25" customHeight="1" x14ac:dyDescent="0.25">
      <c r="A1106" s="113"/>
    </row>
    <row r="1107" spans="1:1" ht="14.25" customHeight="1" x14ac:dyDescent="0.25">
      <c r="A1107" s="113"/>
    </row>
    <row r="1108" spans="1:1" ht="14.25" customHeight="1" x14ac:dyDescent="0.25">
      <c r="A1108" s="113"/>
    </row>
    <row r="1109" spans="1:1" ht="14.25" customHeight="1" x14ac:dyDescent="0.25">
      <c r="A1109" s="113"/>
    </row>
    <row r="1110" spans="1:1" ht="14.25" customHeight="1" x14ac:dyDescent="0.25">
      <c r="A1110" s="113"/>
    </row>
    <row r="1111" spans="1:1" ht="14.25" customHeight="1" x14ac:dyDescent="0.25">
      <c r="A1111" s="113"/>
    </row>
    <row r="1112" spans="1:1" ht="14.25" customHeight="1" x14ac:dyDescent="0.25">
      <c r="A1112" s="113"/>
    </row>
    <row r="1113" spans="1:1" ht="14.25" customHeight="1" x14ac:dyDescent="0.25">
      <c r="A1113" s="113"/>
    </row>
    <row r="1114" spans="1:1" ht="14.25" customHeight="1" x14ac:dyDescent="0.25">
      <c r="A1114" s="113"/>
    </row>
    <row r="1115" spans="1:1" ht="14.25" customHeight="1" x14ac:dyDescent="0.25">
      <c r="A1115" s="113"/>
    </row>
    <row r="1116" spans="1:1" ht="14.25" customHeight="1" x14ac:dyDescent="0.25">
      <c r="A1116" s="113"/>
    </row>
    <row r="1117" spans="1:1" ht="14.25" customHeight="1" x14ac:dyDescent="0.25">
      <c r="A1117" s="113"/>
    </row>
    <row r="1118" spans="1:1" ht="14.25" customHeight="1" x14ac:dyDescent="0.25">
      <c r="A1118" s="113"/>
    </row>
    <row r="1119" spans="1:1" ht="14.25" customHeight="1" x14ac:dyDescent="0.25">
      <c r="A1119" s="113"/>
    </row>
    <row r="1120" spans="1:1" ht="14.25" customHeight="1" x14ac:dyDescent="0.25">
      <c r="A1120" s="113"/>
    </row>
    <row r="1121" spans="1:1" ht="14.25" customHeight="1" x14ac:dyDescent="0.25">
      <c r="A1121" s="113"/>
    </row>
    <row r="1122" spans="1:1" ht="14.25" customHeight="1" x14ac:dyDescent="0.25">
      <c r="A1122" s="113"/>
    </row>
    <row r="1123" spans="1:1" ht="14.25" customHeight="1" x14ac:dyDescent="0.25">
      <c r="A1123" s="113"/>
    </row>
    <row r="1124" spans="1:1" ht="14.25" customHeight="1" x14ac:dyDescent="0.25">
      <c r="A1124" s="113"/>
    </row>
    <row r="1125" spans="1:1" ht="14.25" customHeight="1" x14ac:dyDescent="0.25">
      <c r="A1125" s="113"/>
    </row>
    <row r="1126" spans="1:1" ht="14.25" customHeight="1" x14ac:dyDescent="0.25">
      <c r="A1126" s="113"/>
    </row>
    <row r="1127" spans="1:1" ht="14.25" customHeight="1" x14ac:dyDescent="0.25">
      <c r="A1127" s="113"/>
    </row>
    <row r="1128" spans="1:1" ht="14.25" customHeight="1" x14ac:dyDescent="0.25">
      <c r="A1128" s="113"/>
    </row>
    <row r="1129" spans="1:1" ht="14.25" customHeight="1" x14ac:dyDescent="0.25">
      <c r="A1129" s="113"/>
    </row>
    <row r="1130" spans="1:1" ht="14.25" customHeight="1" x14ac:dyDescent="0.25">
      <c r="A1130" s="113"/>
    </row>
    <row r="1131" spans="1:1" ht="14.25" customHeight="1" x14ac:dyDescent="0.25">
      <c r="A1131" s="113"/>
    </row>
    <row r="1132" spans="1:1" ht="14.25" customHeight="1" x14ac:dyDescent="0.25">
      <c r="A1132" s="113"/>
    </row>
    <row r="1133" spans="1:1" ht="14.25" customHeight="1" x14ac:dyDescent="0.25">
      <c r="A1133" s="113"/>
    </row>
    <row r="1134" spans="1:1" ht="14.25" customHeight="1" x14ac:dyDescent="0.25">
      <c r="A1134" s="113"/>
    </row>
    <row r="1135" spans="1:1" ht="14.25" customHeight="1" x14ac:dyDescent="0.25">
      <c r="A1135" s="113"/>
    </row>
    <row r="1136" spans="1:1" ht="14.25" customHeight="1" x14ac:dyDescent="0.25">
      <c r="A1136" s="113"/>
    </row>
    <row r="1137" spans="1:1" ht="14.25" customHeight="1" x14ac:dyDescent="0.25">
      <c r="A1137" s="113"/>
    </row>
    <row r="1138" spans="1:1" ht="14.25" customHeight="1" x14ac:dyDescent="0.25">
      <c r="A1138" s="113"/>
    </row>
    <row r="1139" spans="1:1" ht="14.25" customHeight="1" x14ac:dyDescent="0.25">
      <c r="A1139" s="113"/>
    </row>
    <row r="1140" spans="1:1" ht="14.25" customHeight="1" x14ac:dyDescent="0.25">
      <c r="A1140" s="113"/>
    </row>
    <row r="1141" spans="1:1" ht="14.25" customHeight="1" x14ac:dyDescent="0.25">
      <c r="A1141" s="113"/>
    </row>
    <row r="1142" spans="1:1" ht="14.25" customHeight="1" x14ac:dyDescent="0.25">
      <c r="A1142" s="113"/>
    </row>
    <row r="1143" spans="1:1" ht="14.25" customHeight="1" x14ac:dyDescent="0.25">
      <c r="A1143" s="113"/>
    </row>
    <row r="1144" spans="1:1" ht="14.25" customHeight="1" x14ac:dyDescent="0.25">
      <c r="A1144" s="113"/>
    </row>
    <row r="1145" spans="1:1" ht="14.25" customHeight="1" x14ac:dyDescent="0.25">
      <c r="A1145" s="113"/>
    </row>
    <row r="1146" spans="1:1" ht="14.25" customHeight="1" x14ac:dyDescent="0.25">
      <c r="A1146" s="113"/>
    </row>
    <row r="1147" spans="1:1" ht="14.25" customHeight="1" x14ac:dyDescent="0.25">
      <c r="A1147" s="113"/>
    </row>
    <row r="1148" spans="1:1" ht="14.25" customHeight="1" x14ac:dyDescent="0.25">
      <c r="A1148" s="113"/>
    </row>
    <row r="1149" spans="1:1" ht="14.25" customHeight="1" x14ac:dyDescent="0.25">
      <c r="A1149" s="113"/>
    </row>
    <row r="1150" spans="1:1" ht="14.25" customHeight="1" x14ac:dyDescent="0.25">
      <c r="A1150" s="113"/>
    </row>
    <row r="1151" spans="1:1" ht="14.25" customHeight="1" x14ac:dyDescent="0.25">
      <c r="A1151" s="113"/>
    </row>
    <row r="1152" spans="1:1" ht="14.25" customHeight="1" x14ac:dyDescent="0.25">
      <c r="A1152" s="113"/>
    </row>
    <row r="1153" spans="1:1" ht="14.25" customHeight="1" x14ac:dyDescent="0.25">
      <c r="A1153" s="113"/>
    </row>
    <row r="1154" spans="1:1" ht="14.25" customHeight="1" x14ac:dyDescent="0.25">
      <c r="A1154" s="113"/>
    </row>
    <row r="1155" spans="1:1" ht="14.25" customHeight="1" x14ac:dyDescent="0.25">
      <c r="A1155" s="113"/>
    </row>
    <row r="1156" spans="1:1" ht="14.25" customHeight="1" x14ac:dyDescent="0.25">
      <c r="A1156" s="113"/>
    </row>
    <row r="1157" spans="1:1" ht="14.25" customHeight="1" x14ac:dyDescent="0.25">
      <c r="A1157" s="113"/>
    </row>
    <row r="1158" spans="1:1" ht="14.25" customHeight="1" x14ac:dyDescent="0.25">
      <c r="A1158" s="113"/>
    </row>
    <row r="1159" spans="1:1" ht="14.25" customHeight="1" x14ac:dyDescent="0.25">
      <c r="A1159" s="113"/>
    </row>
    <row r="1160" spans="1:1" ht="14.25" customHeight="1" x14ac:dyDescent="0.25">
      <c r="A1160" s="113"/>
    </row>
    <row r="1161" spans="1:1" ht="14.25" customHeight="1" x14ac:dyDescent="0.25">
      <c r="A1161" s="113"/>
    </row>
    <row r="1162" spans="1:1" ht="14.25" customHeight="1" x14ac:dyDescent="0.25">
      <c r="A1162" s="113"/>
    </row>
    <row r="1163" spans="1:1" ht="14.25" customHeight="1" x14ac:dyDescent="0.25">
      <c r="A1163" s="113"/>
    </row>
    <row r="1164" spans="1:1" ht="14.25" customHeight="1" x14ac:dyDescent="0.25">
      <c r="A1164" s="113"/>
    </row>
    <row r="1165" spans="1:1" ht="14.25" customHeight="1" x14ac:dyDescent="0.25">
      <c r="A1165" s="113"/>
    </row>
    <row r="1166" spans="1:1" ht="14.25" customHeight="1" x14ac:dyDescent="0.25">
      <c r="A1166" s="113"/>
    </row>
    <row r="1167" spans="1:1" ht="14.25" customHeight="1" x14ac:dyDescent="0.25">
      <c r="A1167" s="113"/>
    </row>
    <row r="1168" spans="1:1" ht="14.25" customHeight="1" x14ac:dyDescent="0.25">
      <c r="A1168" s="113"/>
    </row>
    <row r="1169" spans="1:1" ht="14.25" customHeight="1" x14ac:dyDescent="0.25">
      <c r="A1169" s="113"/>
    </row>
    <row r="1170" spans="1:1" ht="14.25" customHeight="1" x14ac:dyDescent="0.25">
      <c r="A1170" s="113"/>
    </row>
    <row r="1171" spans="1:1" ht="14.25" customHeight="1" x14ac:dyDescent="0.25">
      <c r="A1171" s="113"/>
    </row>
    <row r="1172" spans="1:1" ht="14.25" customHeight="1" x14ac:dyDescent="0.25">
      <c r="A1172" s="113"/>
    </row>
    <row r="1173" spans="1:1" ht="14.25" customHeight="1" x14ac:dyDescent="0.25">
      <c r="A1173" s="113"/>
    </row>
    <row r="1174" spans="1:1" ht="14.25" customHeight="1" x14ac:dyDescent="0.25">
      <c r="A1174" s="113"/>
    </row>
    <row r="1175" spans="1:1" ht="14.25" customHeight="1" x14ac:dyDescent="0.25">
      <c r="A1175" s="113"/>
    </row>
    <row r="1176" spans="1:1" ht="14.25" customHeight="1" x14ac:dyDescent="0.25">
      <c r="A1176" s="113"/>
    </row>
    <row r="1177" spans="1:1" ht="14.25" customHeight="1" x14ac:dyDescent="0.25">
      <c r="A1177" s="113"/>
    </row>
    <row r="1178" spans="1:1" ht="14.25" customHeight="1" x14ac:dyDescent="0.25">
      <c r="A1178" s="113"/>
    </row>
    <row r="1179" spans="1:1" ht="14.25" customHeight="1" x14ac:dyDescent="0.25">
      <c r="A1179" s="113"/>
    </row>
    <row r="1180" spans="1:1" ht="14.25" customHeight="1" x14ac:dyDescent="0.25">
      <c r="A1180" s="113"/>
    </row>
    <row r="1181" spans="1:1" ht="14.25" customHeight="1" x14ac:dyDescent="0.25">
      <c r="A1181" s="113"/>
    </row>
    <row r="1182" spans="1:1" ht="14.25" customHeight="1" x14ac:dyDescent="0.25">
      <c r="A1182" s="113"/>
    </row>
    <row r="1183" spans="1:1" ht="14.25" customHeight="1" x14ac:dyDescent="0.25">
      <c r="A1183" s="113"/>
    </row>
    <row r="1184" spans="1:1" ht="14.25" customHeight="1" x14ac:dyDescent="0.25">
      <c r="A1184" s="113"/>
    </row>
    <row r="1185" spans="1:1" ht="14.25" customHeight="1" x14ac:dyDescent="0.25">
      <c r="A1185" s="113"/>
    </row>
    <row r="1186" spans="1:1" ht="14.25" customHeight="1" x14ac:dyDescent="0.25">
      <c r="A1186" s="113"/>
    </row>
    <row r="1187" spans="1:1" ht="14.25" customHeight="1" x14ac:dyDescent="0.25">
      <c r="A1187" s="113"/>
    </row>
    <row r="1188" spans="1:1" ht="14.25" customHeight="1" x14ac:dyDescent="0.25">
      <c r="A1188" s="113"/>
    </row>
    <row r="1189" spans="1:1" ht="14.25" customHeight="1" x14ac:dyDescent="0.25">
      <c r="A1189" s="113"/>
    </row>
    <row r="1190" spans="1:1" ht="14.25" customHeight="1" x14ac:dyDescent="0.25">
      <c r="A1190" s="113"/>
    </row>
    <row r="1191" spans="1:1" ht="14.25" customHeight="1" x14ac:dyDescent="0.25">
      <c r="A1191" s="113"/>
    </row>
    <row r="1192" spans="1:1" ht="14.25" customHeight="1" x14ac:dyDescent="0.25">
      <c r="A1192" s="113"/>
    </row>
    <row r="1193" spans="1:1" ht="14.25" customHeight="1" x14ac:dyDescent="0.25">
      <c r="A1193" s="113"/>
    </row>
    <row r="1194" spans="1:1" ht="14.25" customHeight="1" x14ac:dyDescent="0.25">
      <c r="A1194" s="113"/>
    </row>
    <row r="1195" spans="1:1" ht="14.25" customHeight="1" x14ac:dyDescent="0.25">
      <c r="A1195" s="113"/>
    </row>
    <row r="1196" spans="1:1" ht="14.25" customHeight="1" x14ac:dyDescent="0.25">
      <c r="A1196" s="113"/>
    </row>
    <row r="1197" spans="1:1" ht="14.25" customHeight="1" x14ac:dyDescent="0.25">
      <c r="A1197" s="113"/>
    </row>
    <row r="1198" spans="1:1" ht="14.25" customHeight="1" x14ac:dyDescent="0.25">
      <c r="A1198" s="113"/>
    </row>
    <row r="1199" spans="1:1" ht="14.25" customHeight="1" x14ac:dyDescent="0.25">
      <c r="A1199" s="113"/>
    </row>
    <row r="1200" spans="1:1" ht="14.25" customHeight="1" x14ac:dyDescent="0.25">
      <c r="A1200" s="113"/>
    </row>
    <row r="1201" spans="1:1" ht="14.25" customHeight="1" x14ac:dyDescent="0.25">
      <c r="A1201" s="113"/>
    </row>
    <row r="1202" spans="1:1" ht="14.25" customHeight="1" x14ac:dyDescent="0.25">
      <c r="A1202" s="113"/>
    </row>
    <row r="1203" spans="1:1" ht="14.25" customHeight="1" x14ac:dyDescent="0.25">
      <c r="A1203" s="113"/>
    </row>
    <row r="1204" spans="1:1" ht="14.25" customHeight="1" x14ac:dyDescent="0.25">
      <c r="A1204" s="113"/>
    </row>
    <row r="1205" spans="1:1" ht="14.25" customHeight="1" x14ac:dyDescent="0.25">
      <c r="A1205" s="113"/>
    </row>
    <row r="1206" spans="1:1" ht="14.25" customHeight="1" x14ac:dyDescent="0.25">
      <c r="A1206" s="113"/>
    </row>
    <row r="1207" spans="1:1" ht="14.25" customHeight="1" x14ac:dyDescent="0.25">
      <c r="A1207" s="113"/>
    </row>
    <row r="1208" spans="1:1" ht="14.25" customHeight="1" x14ac:dyDescent="0.25">
      <c r="A1208" s="113"/>
    </row>
    <row r="1209" spans="1:1" ht="14.25" customHeight="1" x14ac:dyDescent="0.25">
      <c r="A1209" s="113"/>
    </row>
    <row r="1210" spans="1:1" ht="14.25" customHeight="1" x14ac:dyDescent="0.25">
      <c r="A1210" s="113"/>
    </row>
    <row r="1211" spans="1:1" ht="14.25" customHeight="1" x14ac:dyDescent="0.25">
      <c r="A1211" s="113"/>
    </row>
    <row r="1212" spans="1:1" ht="14.25" customHeight="1" x14ac:dyDescent="0.25">
      <c r="A1212" s="113"/>
    </row>
    <row r="1213" spans="1:1" ht="14.25" customHeight="1" x14ac:dyDescent="0.25">
      <c r="A1213" s="113"/>
    </row>
    <row r="1214" spans="1:1" ht="14.25" customHeight="1" x14ac:dyDescent="0.25">
      <c r="A1214" s="113"/>
    </row>
    <row r="1215" spans="1:1" ht="14.25" customHeight="1" x14ac:dyDescent="0.25">
      <c r="A1215" s="113"/>
    </row>
    <row r="1216" spans="1:1" ht="14.25" customHeight="1" x14ac:dyDescent="0.25">
      <c r="A1216" s="113"/>
    </row>
    <row r="1217" spans="1:1" ht="14.25" customHeight="1" x14ac:dyDescent="0.25">
      <c r="A1217" s="113"/>
    </row>
    <row r="1218" spans="1:1" ht="14.25" customHeight="1" x14ac:dyDescent="0.25">
      <c r="A1218" s="113"/>
    </row>
    <row r="1219" spans="1:1" ht="14.25" customHeight="1" x14ac:dyDescent="0.25">
      <c r="A1219" s="113"/>
    </row>
    <row r="1220" spans="1:1" ht="14.25" customHeight="1" x14ac:dyDescent="0.25">
      <c r="A1220" s="113"/>
    </row>
    <row r="1221" spans="1:1" ht="14.25" customHeight="1" x14ac:dyDescent="0.25">
      <c r="A1221" s="113"/>
    </row>
    <row r="1222" spans="1:1" ht="14.25" customHeight="1" x14ac:dyDescent="0.25">
      <c r="A1222" s="113"/>
    </row>
    <row r="1223" spans="1:1" ht="14.25" customHeight="1" x14ac:dyDescent="0.25">
      <c r="A1223" s="113"/>
    </row>
    <row r="1224" spans="1:1" ht="14.25" customHeight="1" x14ac:dyDescent="0.25">
      <c r="A1224" s="113"/>
    </row>
    <row r="1225" spans="1:1" ht="14.25" customHeight="1" x14ac:dyDescent="0.25">
      <c r="A1225" s="113"/>
    </row>
    <row r="1226" spans="1:1" ht="14.25" customHeight="1" x14ac:dyDescent="0.25">
      <c r="A1226" s="113"/>
    </row>
    <row r="1227" spans="1:1" ht="14.25" customHeight="1" x14ac:dyDescent="0.25">
      <c r="A1227" s="113"/>
    </row>
    <row r="1228" spans="1:1" ht="14.25" customHeight="1" x14ac:dyDescent="0.25">
      <c r="A1228" s="113"/>
    </row>
    <row r="1229" spans="1:1" ht="14.25" customHeight="1" x14ac:dyDescent="0.25">
      <c r="A1229" s="113"/>
    </row>
    <row r="1230" spans="1:1" ht="14.25" customHeight="1" x14ac:dyDescent="0.25">
      <c r="A1230" s="113"/>
    </row>
    <row r="1231" spans="1:1" ht="14.25" customHeight="1" x14ac:dyDescent="0.25">
      <c r="A1231" s="113"/>
    </row>
    <row r="1232" spans="1:1" ht="14.25" customHeight="1" x14ac:dyDescent="0.25">
      <c r="A1232" s="113"/>
    </row>
    <row r="1233" spans="1:1" ht="14.25" customHeight="1" x14ac:dyDescent="0.25">
      <c r="A1233" s="113"/>
    </row>
    <row r="1234" spans="1:1" ht="14.25" customHeight="1" x14ac:dyDescent="0.25">
      <c r="A1234" s="113"/>
    </row>
    <row r="1235" spans="1:1" ht="14.25" customHeight="1" x14ac:dyDescent="0.25">
      <c r="A1235" s="113"/>
    </row>
    <row r="1236" spans="1:1" ht="14.25" customHeight="1" x14ac:dyDescent="0.25">
      <c r="A1236" s="113"/>
    </row>
    <row r="1237" spans="1:1" ht="14.25" customHeight="1" x14ac:dyDescent="0.25">
      <c r="A1237" s="113"/>
    </row>
    <row r="1238" spans="1:1" ht="14.25" customHeight="1" x14ac:dyDescent="0.25">
      <c r="A1238" s="113"/>
    </row>
    <row r="1239" spans="1:1" ht="14.25" customHeight="1" x14ac:dyDescent="0.25">
      <c r="A1239" s="113"/>
    </row>
    <row r="1240" spans="1:1" ht="14.25" customHeight="1" x14ac:dyDescent="0.25">
      <c r="A1240" s="113"/>
    </row>
    <row r="1241" spans="1:1" ht="14.25" customHeight="1" x14ac:dyDescent="0.25">
      <c r="A1241" s="113"/>
    </row>
    <row r="1242" spans="1:1" ht="14.25" customHeight="1" x14ac:dyDescent="0.25">
      <c r="A1242" s="113"/>
    </row>
    <row r="1243" spans="1:1" ht="14.25" customHeight="1" x14ac:dyDescent="0.25">
      <c r="A1243" s="113"/>
    </row>
    <row r="1244" spans="1:1" ht="14.25" customHeight="1" x14ac:dyDescent="0.25">
      <c r="A1244" s="113"/>
    </row>
    <row r="1245" spans="1:1" ht="14.25" customHeight="1" x14ac:dyDescent="0.25">
      <c r="A1245" s="113"/>
    </row>
    <row r="1246" spans="1:1" ht="14.25" customHeight="1" x14ac:dyDescent="0.25">
      <c r="A1246" s="113"/>
    </row>
    <row r="1247" spans="1:1" ht="14.25" customHeight="1" x14ac:dyDescent="0.25">
      <c r="A1247" s="113"/>
    </row>
    <row r="1248" spans="1:1" ht="14.25" customHeight="1" x14ac:dyDescent="0.25">
      <c r="A1248" s="113"/>
    </row>
    <row r="1249" spans="1:1" ht="14.25" customHeight="1" x14ac:dyDescent="0.25">
      <c r="A1249" s="113"/>
    </row>
    <row r="1250" spans="1:1" ht="14.25" customHeight="1" x14ac:dyDescent="0.25">
      <c r="A1250" s="113"/>
    </row>
    <row r="1251" spans="1:1" ht="14.25" customHeight="1" x14ac:dyDescent="0.25">
      <c r="A1251" s="113"/>
    </row>
    <row r="1252" spans="1:1" ht="14.25" customHeight="1" x14ac:dyDescent="0.25">
      <c r="A1252" s="113"/>
    </row>
    <row r="1253" spans="1:1" ht="14.25" customHeight="1" x14ac:dyDescent="0.25">
      <c r="A1253" s="113"/>
    </row>
    <row r="1254" spans="1:1" ht="14.25" customHeight="1" x14ac:dyDescent="0.25">
      <c r="A1254" s="113"/>
    </row>
    <row r="1255" spans="1:1" ht="14.25" customHeight="1" x14ac:dyDescent="0.25">
      <c r="A1255" s="113"/>
    </row>
    <row r="1256" spans="1:1" ht="14.25" customHeight="1" x14ac:dyDescent="0.25">
      <c r="A1256" s="113"/>
    </row>
    <row r="1257" spans="1:1" ht="14.25" customHeight="1" x14ac:dyDescent="0.25">
      <c r="A1257" s="113"/>
    </row>
    <row r="1258" spans="1:1" ht="14.25" customHeight="1" x14ac:dyDescent="0.25">
      <c r="A1258" s="113"/>
    </row>
    <row r="1259" spans="1:1" ht="14.25" customHeight="1" x14ac:dyDescent="0.25">
      <c r="A1259" s="113"/>
    </row>
    <row r="1260" spans="1:1" ht="14.25" customHeight="1" x14ac:dyDescent="0.25">
      <c r="A1260" s="113"/>
    </row>
    <row r="1261" spans="1:1" ht="14.25" customHeight="1" x14ac:dyDescent="0.25">
      <c r="A1261" s="113"/>
    </row>
    <row r="1262" spans="1:1" ht="14.25" customHeight="1" x14ac:dyDescent="0.25">
      <c r="A1262" s="113"/>
    </row>
    <row r="1263" spans="1:1" ht="14.25" customHeight="1" x14ac:dyDescent="0.25">
      <c r="A1263" s="113"/>
    </row>
    <row r="1264" spans="1:1" ht="14.25" customHeight="1" x14ac:dyDescent="0.25">
      <c r="A1264" s="113"/>
    </row>
    <row r="1265" spans="1:1" ht="14.25" customHeight="1" x14ac:dyDescent="0.25">
      <c r="A1265" s="113"/>
    </row>
    <row r="1266" spans="1:1" ht="14.25" customHeight="1" x14ac:dyDescent="0.25">
      <c r="A1266" s="113"/>
    </row>
    <row r="1267" spans="1:1" ht="14.25" customHeight="1" x14ac:dyDescent="0.25">
      <c r="A1267" s="113"/>
    </row>
    <row r="1268" spans="1:1" ht="14.25" customHeight="1" x14ac:dyDescent="0.25">
      <c r="A1268" s="113"/>
    </row>
    <row r="1269" spans="1:1" ht="14.25" customHeight="1" x14ac:dyDescent="0.25">
      <c r="A1269" s="113"/>
    </row>
    <row r="1270" spans="1:1" ht="14.25" customHeight="1" x14ac:dyDescent="0.25">
      <c r="A1270" s="113"/>
    </row>
    <row r="1271" spans="1:1" ht="14.25" customHeight="1" x14ac:dyDescent="0.25">
      <c r="A1271" s="113"/>
    </row>
    <row r="1272" spans="1:1" ht="14.25" customHeight="1" x14ac:dyDescent="0.25">
      <c r="A1272" s="113"/>
    </row>
    <row r="1273" spans="1:1" ht="14.25" customHeight="1" x14ac:dyDescent="0.25">
      <c r="A1273" s="113"/>
    </row>
    <row r="1274" spans="1:1" ht="14.25" customHeight="1" x14ac:dyDescent="0.25">
      <c r="A1274" s="113"/>
    </row>
    <row r="1275" spans="1:1" ht="14.25" customHeight="1" x14ac:dyDescent="0.25">
      <c r="A1275" s="113"/>
    </row>
    <row r="1276" spans="1:1" ht="14.25" customHeight="1" x14ac:dyDescent="0.25">
      <c r="A1276" s="113"/>
    </row>
    <row r="1277" spans="1:1" ht="14.25" customHeight="1" x14ac:dyDescent="0.25">
      <c r="A1277" s="113"/>
    </row>
    <row r="1278" spans="1:1" ht="14.25" customHeight="1" x14ac:dyDescent="0.25">
      <c r="A1278" s="113"/>
    </row>
    <row r="1279" spans="1:1" ht="14.25" customHeight="1" x14ac:dyDescent="0.25">
      <c r="A1279" s="113"/>
    </row>
    <row r="1280" spans="1:1" ht="14.25" customHeight="1" x14ac:dyDescent="0.25">
      <c r="A1280" s="113"/>
    </row>
    <row r="1281" spans="1:1" ht="14.25" customHeight="1" x14ac:dyDescent="0.25">
      <c r="A1281" s="113"/>
    </row>
    <row r="1282" spans="1:1" ht="14.25" customHeight="1" x14ac:dyDescent="0.25">
      <c r="A1282" s="113"/>
    </row>
    <row r="1283" spans="1:1" ht="14.25" customHeight="1" x14ac:dyDescent="0.25">
      <c r="A1283" s="113"/>
    </row>
    <row r="1284" spans="1:1" ht="14.25" customHeight="1" x14ac:dyDescent="0.25">
      <c r="A1284" s="113"/>
    </row>
    <row r="1285" spans="1:1" ht="14.25" customHeight="1" x14ac:dyDescent="0.25">
      <c r="A1285" s="113"/>
    </row>
    <row r="1286" spans="1:1" ht="14.25" customHeight="1" x14ac:dyDescent="0.25">
      <c r="A1286" s="113"/>
    </row>
    <row r="1287" spans="1:1" ht="14.25" customHeight="1" x14ac:dyDescent="0.25">
      <c r="A1287" s="113"/>
    </row>
    <row r="1288" spans="1:1" ht="14.25" customHeight="1" x14ac:dyDescent="0.25">
      <c r="A1288" s="113"/>
    </row>
    <row r="1289" spans="1:1" ht="14.25" customHeight="1" x14ac:dyDescent="0.25">
      <c r="A1289" s="113"/>
    </row>
    <row r="1290" spans="1:1" ht="14.25" customHeight="1" x14ac:dyDescent="0.25">
      <c r="A1290" s="113"/>
    </row>
    <row r="1291" spans="1:1" ht="14.25" customHeight="1" x14ac:dyDescent="0.25">
      <c r="A1291" s="113"/>
    </row>
    <row r="1292" spans="1:1" ht="14.25" customHeight="1" x14ac:dyDescent="0.25">
      <c r="A1292" s="113"/>
    </row>
    <row r="1293" spans="1:1" ht="14.25" customHeight="1" x14ac:dyDescent="0.25">
      <c r="A1293" s="113"/>
    </row>
    <row r="1294" spans="1:1" ht="14.25" customHeight="1" x14ac:dyDescent="0.25">
      <c r="A1294" s="113"/>
    </row>
    <row r="1295" spans="1:1" ht="14.25" customHeight="1" x14ac:dyDescent="0.25">
      <c r="A1295" s="113"/>
    </row>
    <row r="1296" spans="1:1" ht="14.25" customHeight="1" x14ac:dyDescent="0.25">
      <c r="A1296" s="113"/>
    </row>
    <row r="1297" spans="1:1" ht="14.25" customHeight="1" x14ac:dyDescent="0.25">
      <c r="A1297" s="113"/>
    </row>
    <row r="1298" spans="1:1" ht="14.25" customHeight="1" x14ac:dyDescent="0.25">
      <c r="A1298" s="113"/>
    </row>
    <row r="1299" spans="1:1" ht="14.25" customHeight="1" x14ac:dyDescent="0.25">
      <c r="A1299" s="113"/>
    </row>
    <row r="1300" spans="1:1" ht="14.25" customHeight="1" x14ac:dyDescent="0.25">
      <c r="A1300" s="113"/>
    </row>
    <row r="1301" spans="1:1" ht="14.25" customHeight="1" x14ac:dyDescent="0.25">
      <c r="A1301" s="113"/>
    </row>
    <row r="1302" spans="1:1" ht="14.25" customHeight="1" x14ac:dyDescent="0.25">
      <c r="A1302" s="113"/>
    </row>
    <row r="1303" spans="1:1" ht="14.25" customHeight="1" x14ac:dyDescent="0.25">
      <c r="A1303" s="113"/>
    </row>
    <row r="1304" spans="1:1" ht="14.25" customHeight="1" x14ac:dyDescent="0.25">
      <c r="A1304" s="113"/>
    </row>
    <row r="1305" spans="1:1" ht="14.25" customHeight="1" x14ac:dyDescent="0.25">
      <c r="A1305" s="113"/>
    </row>
    <row r="1306" spans="1:1" ht="14.25" customHeight="1" x14ac:dyDescent="0.25">
      <c r="A1306" s="113"/>
    </row>
    <row r="1307" spans="1:1" ht="14.25" customHeight="1" x14ac:dyDescent="0.25">
      <c r="A1307" s="113"/>
    </row>
    <row r="1308" spans="1:1" ht="14.25" customHeight="1" x14ac:dyDescent="0.25">
      <c r="A1308" s="113"/>
    </row>
    <row r="1309" spans="1:1" ht="14.25" customHeight="1" x14ac:dyDescent="0.25">
      <c r="A1309" s="113"/>
    </row>
    <row r="1310" spans="1:1" ht="14.25" customHeight="1" x14ac:dyDescent="0.25">
      <c r="A1310" s="113"/>
    </row>
    <row r="1311" spans="1:1" ht="14.25" customHeight="1" x14ac:dyDescent="0.25">
      <c r="A1311" s="113"/>
    </row>
    <row r="1312" spans="1:1" ht="14.25" customHeight="1" x14ac:dyDescent="0.25">
      <c r="A1312" s="113"/>
    </row>
    <row r="1313" spans="1:1" ht="14.25" customHeight="1" x14ac:dyDescent="0.25">
      <c r="A1313" s="113"/>
    </row>
    <row r="1314" spans="1:1" ht="14.25" customHeight="1" x14ac:dyDescent="0.25">
      <c r="A1314" s="113"/>
    </row>
    <row r="1315" spans="1:1" ht="14.25" customHeight="1" x14ac:dyDescent="0.25">
      <c r="A1315" s="113"/>
    </row>
    <row r="1316" spans="1:1" ht="14.25" customHeight="1" x14ac:dyDescent="0.25">
      <c r="A1316" s="113"/>
    </row>
    <row r="1317" spans="1:1" ht="14.25" customHeight="1" x14ac:dyDescent="0.25">
      <c r="A1317" s="113"/>
    </row>
    <row r="1318" spans="1:1" ht="14.25" customHeight="1" x14ac:dyDescent="0.25">
      <c r="A1318" s="113"/>
    </row>
    <row r="1319" spans="1:1" ht="14.25" customHeight="1" x14ac:dyDescent="0.25">
      <c r="A1319" s="113"/>
    </row>
    <row r="1320" spans="1:1" ht="14.25" customHeight="1" x14ac:dyDescent="0.25">
      <c r="A1320" s="113"/>
    </row>
    <row r="1321" spans="1:1" ht="14.25" customHeight="1" x14ac:dyDescent="0.25">
      <c r="A1321" s="113"/>
    </row>
    <row r="1322" spans="1:1" ht="14.25" customHeight="1" x14ac:dyDescent="0.25">
      <c r="A1322" s="113"/>
    </row>
    <row r="1323" spans="1:1" ht="14.25" customHeight="1" x14ac:dyDescent="0.25">
      <c r="A1323" s="113"/>
    </row>
    <row r="1324" spans="1:1" ht="14.25" customHeight="1" x14ac:dyDescent="0.25">
      <c r="A1324" s="113"/>
    </row>
    <row r="1325" spans="1:1" ht="14.25" customHeight="1" x14ac:dyDescent="0.25">
      <c r="A1325" s="113"/>
    </row>
    <row r="1326" spans="1:1" ht="14.25" customHeight="1" x14ac:dyDescent="0.25">
      <c r="A1326" s="113"/>
    </row>
    <row r="1327" spans="1:1" ht="14.25" customHeight="1" x14ac:dyDescent="0.25">
      <c r="A1327" s="113"/>
    </row>
    <row r="1328" spans="1:1" ht="14.25" customHeight="1" x14ac:dyDescent="0.25">
      <c r="A1328" s="113"/>
    </row>
    <row r="1329" spans="1:1" ht="14.25" customHeight="1" x14ac:dyDescent="0.25">
      <c r="A1329" s="113"/>
    </row>
    <row r="1330" spans="1:1" ht="14.25" customHeight="1" x14ac:dyDescent="0.25">
      <c r="A1330" s="113"/>
    </row>
    <row r="1331" spans="1:1" ht="14.25" customHeight="1" x14ac:dyDescent="0.25">
      <c r="A1331" s="113"/>
    </row>
    <row r="1332" spans="1:1" ht="14.25" customHeight="1" x14ac:dyDescent="0.25">
      <c r="A1332" s="113"/>
    </row>
    <row r="1333" spans="1:1" ht="14.25" customHeight="1" x14ac:dyDescent="0.25">
      <c r="A1333" s="113"/>
    </row>
    <row r="1334" spans="1:1" ht="14.25" customHeight="1" x14ac:dyDescent="0.25">
      <c r="A1334" s="113"/>
    </row>
    <row r="1335" spans="1:1" ht="14.25" customHeight="1" x14ac:dyDescent="0.25">
      <c r="A1335" s="113"/>
    </row>
    <row r="1336" spans="1:1" ht="14.25" customHeight="1" x14ac:dyDescent="0.25">
      <c r="A1336" s="113"/>
    </row>
    <row r="1337" spans="1:1" ht="14.25" customHeight="1" x14ac:dyDescent="0.25">
      <c r="A1337" s="113"/>
    </row>
    <row r="1338" spans="1:1" ht="14.25" customHeight="1" x14ac:dyDescent="0.25">
      <c r="A1338" s="113"/>
    </row>
    <row r="1339" spans="1:1" ht="14.25" customHeight="1" x14ac:dyDescent="0.25">
      <c r="A1339" s="113"/>
    </row>
    <row r="1340" spans="1:1" ht="14.25" customHeight="1" x14ac:dyDescent="0.25">
      <c r="A1340" s="113"/>
    </row>
    <row r="1341" spans="1:1" ht="14.25" customHeight="1" x14ac:dyDescent="0.25">
      <c r="A1341" s="113"/>
    </row>
    <row r="1342" spans="1:1" ht="14.25" customHeight="1" x14ac:dyDescent="0.25">
      <c r="A1342" s="113"/>
    </row>
    <row r="1343" spans="1:1" ht="14.25" customHeight="1" x14ac:dyDescent="0.25">
      <c r="A1343" s="113"/>
    </row>
    <row r="1344" spans="1:1" ht="14.25" customHeight="1" x14ac:dyDescent="0.25">
      <c r="A1344" s="113"/>
    </row>
    <row r="1345" spans="1:1" ht="14.25" customHeight="1" x14ac:dyDescent="0.25">
      <c r="A1345" s="113"/>
    </row>
    <row r="1346" spans="1:1" ht="14.25" customHeight="1" x14ac:dyDescent="0.25">
      <c r="A1346" s="113"/>
    </row>
    <row r="1347" spans="1:1" ht="14.25" customHeight="1" x14ac:dyDescent="0.25">
      <c r="A1347" s="113"/>
    </row>
    <row r="1348" spans="1:1" ht="14.25" customHeight="1" x14ac:dyDescent="0.25">
      <c r="A1348" s="113"/>
    </row>
    <row r="1349" spans="1:1" ht="14.25" customHeight="1" x14ac:dyDescent="0.25">
      <c r="A1349" s="113"/>
    </row>
    <row r="1350" spans="1:1" ht="14.25" customHeight="1" x14ac:dyDescent="0.25">
      <c r="A1350" s="113"/>
    </row>
    <row r="1351" spans="1:1" ht="14.25" customHeight="1" x14ac:dyDescent="0.25">
      <c r="A1351" s="113"/>
    </row>
    <row r="1352" spans="1:1" ht="14.25" customHeight="1" x14ac:dyDescent="0.25">
      <c r="A1352" s="113"/>
    </row>
    <row r="1353" spans="1:1" ht="14.25" customHeight="1" x14ac:dyDescent="0.25">
      <c r="A1353" s="113"/>
    </row>
    <row r="1354" spans="1:1" ht="14.25" customHeight="1" x14ac:dyDescent="0.25">
      <c r="A1354" s="113"/>
    </row>
    <row r="1355" spans="1:1" ht="14.25" customHeight="1" x14ac:dyDescent="0.25">
      <c r="A1355" s="113"/>
    </row>
    <row r="1356" spans="1:1" ht="14.25" customHeight="1" x14ac:dyDescent="0.25">
      <c r="A1356" s="113"/>
    </row>
    <row r="1357" spans="1:1" ht="14.25" customHeight="1" x14ac:dyDescent="0.25">
      <c r="A1357" s="113"/>
    </row>
    <row r="1358" spans="1:1" ht="14.25" customHeight="1" x14ac:dyDescent="0.25">
      <c r="A1358" s="113"/>
    </row>
    <row r="1359" spans="1:1" ht="14.25" customHeight="1" x14ac:dyDescent="0.25">
      <c r="A1359" s="113"/>
    </row>
    <row r="1360" spans="1:1" ht="14.25" customHeight="1" x14ac:dyDescent="0.25">
      <c r="A1360" s="113"/>
    </row>
    <row r="1361" spans="1:1" ht="14.25" customHeight="1" x14ac:dyDescent="0.25">
      <c r="A1361" s="113"/>
    </row>
    <row r="1362" spans="1:1" ht="14.25" customHeight="1" x14ac:dyDescent="0.25">
      <c r="A1362" s="113"/>
    </row>
    <row r="1363" spans="1:1" ht="14.25" customHeight="1" x14ac:dyDescent="0.25">
      <c r="A1363" s="113"/>
    </row>
    <row r="1364" spans="1:1" ht="14.25" customHeight="1" x14ac:dyDescent="0.25">
      <c r="A1364" s="113"/>
    </row>
    <row r="1365" spans="1:1" ht="14.25" customHeight="1" x14ac:dyDescent="0.25">
      <c r="A1365" s="113"/>
    </row>
    <row r="1366" spans="1:1" ht="14.25" customHeight="1" x14ac:dyDescent="0.25">
      <c r="A1366" s="113"/>
    </row>
    <row r="1367" spans="1:1" ht="14.25" customHeight="1" x14ac:dyDescent="0.25">
      <c r="A1367" s="113"/>
    </row>
    <row r="1368" spans="1:1" ht="14.25" customHeight="1" x14ac:dyDescent="0.25">
      <c r="A1368" s="113"/>
    </row>
    <row r="1369" spans="1:1" ht="14.25" customHeight="1" x14ac:dyDescent="0.25">
      <c r="A1369" s="113"/>
    </row>
    <row r="1370" spans="1:1" ht="14.25" customHeight="1" x14ac:dyDescent="0.25">
      <c r="A1370" s="113"/>
    </row>
    <row r="1371" spans="1:1" ht="14.25" customHeight="1" x14ac:dyDescent="0.25">
      <c r="A1371" s="113"/>
    </row>
    <row r="1372" spans="1:1" ht="14.25" customHeight="1" x14ac:dyDescent="0.25">
      <c r="A1372" s="113"/>
    </row>
    <row r="1373" spans="1:1" ht="14.25" customHeight="1" x14ac:dyDescent="0.25">
      <c r="A1373" s="113"/>
    </row>
    <row r="1374" spans="1:1" ht="14.25" customHeight="1" x14ac:dyDescent="0.25">
      <c r="A1374" s="113"/>
    </row>
    <row r="1375" spans="1:1" ht="14.25" customHeight="1" x14ac:dyDescent="0.25">
      <c r="A1375" s="113"/>
    </row>
    <row r="1376" spans="1:1" ht="14.25" customHeight="1" x14ac:dyDescent="0.25">
      <c r="A1376" s="113"/>
    </row>
    <row r="1377" spans="1:1" ht="14.25" customHeight="1" x14ac:dyDescent="0.25">
      <c r="A1377" s="113"/>
    </row>
    <row r="1378" spans="1:1" ht="14.25" customHeight="1" x14ac:dyDescent="0.25">
      <c r="A1378" s="113"/>
    </row>
    <row r="1379" spans="1:1" ht="14.25" customHeight="1" x14ac:dyDescent="0.25">
      <c r="A1379" s="113"/>
    </row>
    <row r="1380" spans="1:1" ht="14.25" customHeight="1" x14ac:dyDescent="0.25">
      <c r="A1380" s="113"/>
    </row>
    <row r="1381" spans="1:1" ht="14.25" customHeight="1" x14ac:dyDescent="0.25">
      <c r="A1381" s="113"/>
    </row>
    <row r="1382" spans="1:1" ht="14.25" customHeight="1" x14ac:dyDescent="0.25">
      <c r="A1382" s="113"/>
    </row>
    <row r="1383" spans="1:1" ht="14.25" customHeight="1" x14ac:dyDescent="0.25">
      <c r="A1383" s="113"/>
    </row>
    <row r="1384" spans="1:1" ht="14.25" customHeight="1" x14ac:dyDescent="0.25">
      <c r="A1384" s="113"/>
    </row>
    <row r="1385" spans="1:1" ht="14.25" customHeight="1" x14ac:dyDescent="0.25">
      <c r="A1385" s="113"/>
    </row>
    <row r="1386" spans="1:1" ht="14.25" customHeight="1" x14ac:dyDescent="0.25">
      <c r="A1386" s="113"/>
    </row>
    <row r="1387" spans="1:1" ht="14.25" customHeight="1" x14ac:dyDescent="0.25">
      <c r="A1387" s="113"/>
    </row>
    <row r="1388" spans="1:1" ht="14.25" customHeight="1" x14ac:dyDescent="0.25">
      <c r="A1388" s="113"/>
    </row>
    <row r="1389" spans="1:1" ht="14.25" customHeight="1" x14ac:dyDescent="0.25">
      <c r="A1389" s="113"/>
    </row>
    <row r="1390" spans="1:1" ht="14.25" customHeight="1" x14ac:dyDescent="0.25">
      <c r="A1390" s="113"/>
    </row>
    <row r="1391" spans="1:1" ht="14.25" customHeight="1" x14ac:dyDescent="0.25">
      <c r="A1391" s="113"/>
    </row>
    <row r="1392" spans="1:1" ht="14.25" customHeight="1" x14ac:dyDescent="0.25">
      <c r="A1392" s="113"/>
    </row>
    <row r="1393" spans="1:1" ht="14.25" customHeight="1" x14ac:dyDescent="0.25">
      <c r="A1393" s="113"/>
    </row>
    <row r="1394" spans="1:1" ht="14.25" customHeight="1" x14ac:dyDescent="0.25">
      <c r="A1394" s="113"/>
    </row>
    <row r="1395" spans="1:1" ht="14.25" customHeight="1" x14ac:dyDescent="0.25">
      <c r="A1395" s="113"/>
    </row>
    <row r="1396" spans="1:1" ht="14.25" customHeight="1" x14ac:dyDescent="0.25">
      <c r="A1396" s="113"/>
    </row>
    <row r="1397" spans="1:1" ht="14.25" customHeight="1" x14ac:dyDescent="0.25">
      <c r="A1397" s="113"/>
    </row>
    <row r="1398" spans="1:1" ht="14.25" customHeight="1" x14ac:dyDescent="0.25">
      <c r="A1398" s="113"/>
    </row>
    <row r="1399" spans="1:1" ht="14.25" customHeight="1" x14ac:dyDescent="0.25">
      <c r="A1399" s="113"/>
    </row>
    <row r="1400" spans="1:1" ht="14.25" customHeight="1" x14ac:dyDescent="0.25">
      <c r="A1400" s="113"/>
    </row>
    <row r="1401" spans="1:1" ht="14.25" customHeight="1" x14ac:dyDescent="0.25">
      <c r="A1401" s="113"/>
    </row>
    <row r="1402" spans="1:1" ht="14.25" customHeight="1" x14ac:dyDescent="0.25">
      <c r="A1402" s="113"/>
    </row>
    <row r="1403" spans="1:1" ht="14.25" customHeight="1" x14ac:dyDescent="0.25">
      <c r="A1403" s="113"/>
    </row>
    <row r="1404" spans="1:1" ht="14.25" customHeight="1" x14ac:dyDescent="0.25">
      <c r="A1404" s="113"/>
    </row>
    <row r="1405" spans="1:1" ht="14.25" customHeight="1" x14ac:dyDescent="0.25">
      <c r="A1405" s="113"/>
    </row>
    <row r="1406" spans="1:1" ht="14.25" customHeight="1" x14ac:dyDescent="0.25">
      <c r="A1406" s="113"/>
    </row>
    <row r="1407" spans="1:1" ht="14.25" customHeight="1" x14ac:dyDescent="0.25">
      <c r="A1407" s="113"/>
    </row>
    <row r="1408" spans="1:1" ht="14.25" customHeight="1" x14ac:dyDescent="0.25">
      <c r="A1408" s="113"/>
    </row>
    <row r="1409" spans="1:1" ht="14.25" customHeight="1" x14ac:dyDescent="0.25">
      <c r="A1409" s="113"/>
    </row>
    <row r="1410" spans="1:1" ht="14.25" customHeight="1" x14ac:dyDescent="0.25">
      <c r="A1410" s="113"/>
    </row>
    <row r="1411" spans="1:1" ht="14.25" customHeight="1" x14ac:dyDescent="0.25">
      <c r="A1411" s="113"/>
    </row>
    <row r="1412" spans="1:1" ht="14.25" customHeight="1" x14ac:dyDescent="0.25">
      <c r="A1412" s="113"/>
    </row>
    <row r="1413" spans="1:1" ht="14.25" customHeight="1" x14ac:dyDescent="0.25">
      <c r="A1413" s="113"/>
    </row>
    <row r="1414" spans="1:1" ht="14.25" customHeight="1" x14ac:dyDescent="0.25">
      <c r="A1414" s="113"/>
    </row>
    <row r="1415" spans="1:1" ht="14.25" customHeight="1" x14ac:dyDescent="0.25">
      <c r="A1415" s="113"/>
    </row>
    <row r="1416" spans="1:1" ht="14.25" customHeight="1" x14ac:dyDescent="0.25">
      <c r="A1416" s="113"/>
    </row>
    <row r="1417" spans="1:1" ht="14.25" customHeight="1" x14ac:dyDescent="0.25">
      <c r="A1417" s="113"/>
    </row>
    <row r="1418" spans="1:1" ht="14.25" customHeight="1" x14ac:dyDescent="0.25">
      <c r="A1418" s="113"/>
    </row>
    <row r="1419" spans="1:1" ht="14.25" customHeight="1" x14ac:dyDescent="0.25">
      <c r="A1419" s="113"/>
    </row>
    <row r="1420" spans="1:1" ht="14.25" customHeight="1" x14ac:dyDescent="0.25">
      <c r="A1420" s="113"/>
    </row>
    <row r="1421" spans="1:1" ht="14.25" customHeight="1" x14ac:dyDescent="0.25">
      <c r="A1421" s="113"/>
    </row>
    <row r="1422" spans="1:1" ht="14.25" customHeight="1" x14ac:dyDescent="0.25">
      <c r="A1422" s="113"/>
    </row>
    <row r="1423" spans="1:1" ht="14.25" customHeight="1" x14ac:dyDescent="0.25">
      <c r="A1423" s="113"/>
    </row>
    <row r="1424" spans="1:1" ht="14.25" customHeight="1" x14ac:dyDescent="0.25">
      <c r="A1424" s="113"/>
    </row>
    <row r="1425" spans="1:1" ht="14.25" customHeight="1" x14ac:dyDescent="0.25">
      <c r="A1425" s="113"/>
    </row>
    <row r="1426" spans="1:1" ht="14.25" customHeight="1" x14ac:dyDescent="0.25">
      <c r="A1426" s="113"/>
    </row>
    <row r="1427" spans="1:1" ht="14.25" customHeight="1" x14ac:dyDescent="0.25">
      <c r="A1427" s="113"/>
    </row>
    <row r="1428" spans="1:1" ht="14.25" customHeight="1" x14ac:dyDescent="0.25">
      <c r="A1428" s="113"/>
    </row>
    <row r="1429" spans="1:1" ht="14.25" customHeight="1" x14ac:dyDescent="0.25">
      <c r="A1429" s="113"/>
    </row>
    <row r="1430" spans="1:1" ht="14.25" customHeight="1" x14ac:dyDescent="0.25">
      <c r="A1430" s="113"/>
    </row>
    <row r="1431" spans="1:1" ht="14.25" customHeight="1" x14ac:dyDescent="0.25">
      <c r="A1431" s="113"/>
    </row>
    <row r="1432" spans="1:1" ht="14.25" customHeight="1" x14ac:dyDescent="0.25">
      <c r="A1432" s="113"/>
    </row>
    <row r="1433" spans="1:1" ht="14.25" customHeight="1" x14ac:dyDescent="0.25">
      <c r="A1433" s="113"/>
    </row>
    <row r="1434" spans="1:1" ht="14.25" customHeight="1" x14ac:dyDescent="0.25">
      <c r="A1434" s="113"/>
    </row>
    <row r="1435" spans="1:1" ht="14.25" customHeight="1" x14ac:dyDescent="0.25">
      <c r="A1435" s="113"/>
    </row>
    <row r="1436" spans="1:1" ht="14.25" customHeight="1" x14ac:dyDescent="0.25">
      <c r="A1436" s="113"/>
    </row>
    <row r="1437" spans="1:1" ht="14.25" customHeight="1" x14ac:dyDescent="0.25">
      <c r="A1437" s="113"/>
    </row>
    <row r="1438" spans="1:1" ht="14.25" customHeight="1" x14ac:dyDescent="0.25">
      <c r="A1438" s="113"/>
    </row>
    <row r="1439" spans="1:1" ht="14.25" customHeight="1" x14ac:dyDescent="0.25">
      <c r="A1439" s="113"/>
    </row>
    <row r="1440" spans="1:1" ht="14.25" customHeight="1" x14ac:dyDescent="0.25">
      <c r="A1440" s="113"/>
    </row>
    <row r="1441" spans="1:1" ht="14.25" customHeight="1" x14ac:dyDescent="0.25">
      <c r="A1441" s="113"/>
    </row>
    <row r="1442" spans="1:1" ht="14.25" customHeight="1" x14ac:dyDescent="0.25">
      <c r="A1442" s="113"/>
    </row>
    <row r="1443" spans="1:1" ht="14.25" customHeight="1" x14ac:dyDescent="0.25">
      <c r="A1443" s="113"/>
    </row>
    <row r="1444" spans="1:1" ht="14.25" customHeight="1" x14ac:dyDescent="0.25">
      <c r="A1444" s="113"/>
    </row>
    <row r="1445" spans="1:1" ht="14.25" customHeight="1" x14ac:dyDescent="0.25">
      <c r="A1445" s="113"/>
    </row>
    <row r="1446" spans="1:1" ht="14.25" customHeight="1" x14ac:dyDescent="0.25">
      <c r="A1446" s="113"/>
    </row>
    <row r="1447" spans="1:1" ht="14.25" customHeight="1" x14ac:dyDescent="0.25">
      <c r="A1447" s="113"/>
    </row>
    <row r="1448" spans="1:1" ht="14.25" customHeight="1" x14ac:dyDescent="0.25">
      <c r="A1448" s="113"/>
    </row>
    <row r="1449" spans="1:1" ht="14.25" customHeight="1" x14ac:dyDescent="0.25">
      <c r="A1449" s="113"/>
    </row>
    <row r="1450" spans="1:1" ht="14.25" customHeight="1" x14ac:dyDescent="0.25">
      <c r="A1450" s="113"/>
    </row>
    <row r="1451" spans="1:1" ht="14.25" customHeight="1" x14ac:dyDescent="0.25">
      <c r="A1451" s="113"/>
    </row>
    <row r="1452" spans="1:1" ht="14.25" customHeight="1" x14ac:dyDescent="0.25">
      <c r="A1452" s="113"/>
    </row>
    <row r="1453" spans="1:1" ht="14.25" customHeight="1" x14ac:dyDescent="0.25">
      <c r="A1453" s="113"/>
    </row>
    <row r="1454" spans="1:1" ht="14.25" customHeight="1" x14ac:dyDescent="0.25">
      <c r="A1454" s="113"/>
    </row>
    <row r="1455" spans="1:1" ht="14.25" customHeight="1" x14ac:dyDescent="0.25">
      <c r="A1455" s="113"/>
    </row>
    <row r="1456" spans="1:1" ht="14.25" customHeight="1" x14ac:dyDescent="0.25">
      <c r="A1456" s="113"/>
    </row>
    <row r="1457" spans="1:1" ht="14.25" customHeight="1" x14ac:dyDescent="0.25">
      <c r="A1457" s="113"/>
    </row>
    <row r="1458" spans="1:1" ht="14.25" customHeight="1" x14ac:dyDescent="0.25">
      <c r="A1458" s="113"/>
    </row>
    <row r="1459" spans="1:1" ht="14.25" customHeight="1" x14ac:dyDescent="0.25">
      <c r="A1459" s="113"/>
    </row>
    <row r="1460" spans="1:1" ht="14.25" customHeight="1" x14ac:dyDescent="0.25">
      <c r="A1460" s="113"/>
    </row>
    <row r="1461" spans="1:1" ht="14.25" customHeight="1" x14ac:dyDescent="0.25">
      <c r="A1461" s="113"/>
    </row>
    <row r="1462" spans="1:1" ht="14.25" customHeight="1" x14ac:dyDescent="0.25">
      <c r="A1462" s="113"/>
    </row>
    <row r="1463" spans="1:1" ht="14.25" customHeight="1" x14ac:dyDescent="0.25">
      <c r="A1463" s="113"/>
    </row>
    <row r="1464" spans="1:1" ht="14.25" customHeight="1" x14ac:dyDescent="0.25">
      <c r="A1464" s="113"/>
    </row>
    <row r="1465" spans="1:1" ht="14.25" customHeight="1" x14ac:dyDescent="0.25">
      <c r="A1465" s="113"/>
    </row>
    <row r="1466" spans="1:1" ht="14.25" customHeight="1" x14ac:dyDescent="0.25">
      <c r="A1466" s="113"/>
    </row>
    <row r="1467" spans="1:1" ht="14.25" customHeight="1" x14ac:dyDescent="0.25">
      <c r="A1467" s="113"/>
    </row>
    <row r="1468" spans="1:1" ht="14.25" customHeight="1" x14ac:dyDescent="0.25">
      <c r="A1468" s="113"/>
    </row>
    <row r="1469" spans="1:1" ht="14.25" customHeight="1" x14ac:dyDescent="0.25">
      <c r="A1469" s="113"/>
    </row>
    <row r="1470" spans="1:1" ht="14.25" customHeight="1" x14ac:dyDescent="0.25">
      <c r="A1470" s="113"/>
    </row>
    <row r="1471" spans="1:1" ht="14.25" customHeight="1" x14ac:dyDescent="0.25">
      <c r="A1471" s="113"/>
    </row>
    <row r="1472" spans="1:1" ht="14.25" customHeight="1" x14ac:dyDescent="0.25">
      <c r="A1472" s="113"/>
    </row>
    <row r="1473" spans="1:1" ht="14.25" customHeight="1" x14ac:dyDescent="0.25">
      <c r="A1473" s="113"/>
    </row>
    <row r="1474" spans="1:1" ht="14.25" customHeight="1" x14ac:dyDescent="0.25">
      <c r="A1474" s="113"/>
    </row>
    <row r="1475" spans="1:1" ht="14.25" customHeight="1" x14ac:dyDescent="0.25">
      <c r="A1475" s="113"/>
    </row>
    <row r="1476" spans="1:1" ht="14.25" customHeight="1" x14ac:dyDescent="0.25">
      <c r="A1476" s="113"/>
    </row>
    <row r="1477" spans="1:1" ht="14.25" customHeight="1" x14ac:dyDescent="0.25">
      <c r="A1477" s="113"/>
    </row>
    <row r="1478" spans="1:1" ht="14.25" customHeight="1" x14ac:dyDescent="0.25">
      <c r="A1478" s="113"/>
    </row>
    <row r="1479" spans="1:1" ht="14.25" customHeight="1" x14ac:dyDescent="0.25">
      <c r="A1479" s="113"/>
    </row>
    <row r="1480" spans="1:1" ht="14.25" customHeight="1" x14ac:dyDescent="0.25">
      <c r="A1480" s="113"/>
    </row>
    <row r="1481" spans="1:1" ht="14.25" customHeight="1" x14ac:dyDescent="0.25">
      <c r="A1481" s="113"/>
    </row>
    <row r="1482" spans="1:1" ht="14.25" customHeight="1" x14ac:dyDescent="0.25">
      <c r="A1482" s="113"/>
    </row>
    <row r="1483" spans="1:1" ht="14.25" customHeight="1" x14ac:dyDescent="0.25">
      <c r="A1483" s="113"/>
    </row>
    <row r="1484" spans="1:1" ht="14.25" customHeight="1" x14ac:dyDescent="0.25">
      <c r="A1484" s="113"/>
    </row>
    <row r="1485" spans="1:1" ht="14.25" customHeight="1" x14ac:dyDescent="0.25">
      <c r="A1485" s="113"/>
    </row>
    <row r="1486" spans="1:1" ht="14.25" customHeight="1" x14ac:dyDescent="0.25">
      <c r="A1486" s="113"/>
    </row>
    <row r="1487" spans="1:1" ht="14.25" customHeight="1" x14ac:dyDescent="0.25">
      <c r="A1487" s="113"/>
    </row>
    <row r="1488" spans="1:1" ht="14.25" customHeight="1" x14ac:dyDescent="0.25">
      <c r="A1488" s="113"/>
    </row>
    <row r="1489" spans="1:1" ht="14.25" customHeight="1" x14ac:dyDescent="0.25">
      <c r="A1489" s="113"/>
    </row>
    <row r="1490" spans="1:1" ht="14.25" customHeight="1" x14ac:dyDescent="0.25">
      <c r="A1490" s="113"/>
    </row>
    <row r="1491" spans="1:1" ht="14.25" customHeight="1" x14ac:dyDescent="0.25">
      <c r="A1491" s="113"/>
    </row>
    <row r="1492" spans="1:1" ht="14.25" customHeight="1" x14ac:dyDescent="0.25">
      <c r="A1492" s="113"/>
    </row>
    <row r="1493" spans="1:1" ht="14.25" customHeight="1" x14ac:dyDescent="0.25">
      <c r="A1493" s="113"/>
    </row>
    <row r="1494" spans="1:1" ht="14.25" customHeight="1" x14ac:dyDescent="0.25">
      <c r="A1494" s="113"/>
    </row>
    <row r="1495" spans="1:1" ht="14.25" customHeight="1" x14ac:dyDescent="0.25">
      <c r="A1495" s="113"/>
    </row>
    <row r="1496" spans="1:1" ht="14.25" customHeight="1" x14ac:dyDescent="0.25">
      <c r="A1496" s="113"/>
    </row>
    <row r="1497" spans="1:1" ht="14.25" customHeight="1" x14ac:dyDescent="0.25">
      <c r="A1497" s="113"/>
    </row>
    <row r="1498" spans="1:1" ht="14.25" customHeight="1" x14ac:dyDescent="0.25">
      <c r="A1498" s="113"/>
    </row>
    <row r="1499" spans="1:1" ht="14.25" customHeight="1" x14ac:dyDescent="0.25">
      <c r="A1499" s="113"/>
    </row>
    <row r="1500" spans="1:1" ht="14.25" customHeight="1" x14ac:dyDescent="0.25">
      <c r="A1500" s="113"/>
    </row>
    <row r="1501" spans="1:1" ht="14.25" customHeight="1" x14ac:dyDescent="0.25">
      <c r="A1501" s="113"/>
    </row>
    <row r="1502" spans="1:1" ht="14.25" customHeight="1" x14ac:dyDescent="0.25">
      <c r="A1502" s="113"/>
    </row>
    <row r="1503" spans="1:1" ht="14.25" customHeight="1" x14ac:dyDescent="0.25">
      <c r="A1503" s="113"/>
    </row>
    <row r="1504" spans="1:1" ht="14.25" customHeight="1" x14ac:dyDescent="0.25">
      <c r="A1504" s="113"/>
    </row>
    <row r="1505" spans="1:1" ht="14.25" customHeight="1" x14ac:dyDescent="0.25">
      <c r="A1505" s="113"/>
    </row>
    <row r="1506" spans="1:1" ht="14.25" customHeight="1" x14ac:dyDescent="0.25">
      <c r="A1506" s="113"/>
    </row>
    <row r="1507" spans="1:1" ht="14.25" customHeight="1" x14ac:dyDescent="0.25">
      <c r="A1507" s="113"/>
    </row>
    <row r="1508" spans="1:1" ht="14.25" customHeight="1" x14ac:dyDescent="0.25">
      <c r="A1508" s="113"/>
    </row>
    <row r="1509" spans="1:1" ht="14.25" customHeight="1" x14ac:dyDescent="0.25">
      <c r="A1509" s="113"/>
    </row>
    <row r="1510" spans="1:1" ht="14.25" customHeight="1" x14ac:dyDescent="0.25">
      <c r="A1510" s="113"/>
    </row>
    <row r="1511" spans="1:1" ht="14.25" customHeight="1" x14ac:dyDescent="0.25">
      <c r="A1511" s="113"/>
    </row>
    <row r="1512" spans="1:1" ht="14.25" customHeight="1" x14ac:dyDescent="0.25">
      <c r="A1512" s="113"/>
    </row>
    <row r="1513" spans="1:1" ht="14.25" customHeight="1" x14ac:dyDescent="0.25">
      <c r="A1513" s="113"/>
    </row>
    <row r="1514" spans="1:1" ht="14.25" customHeight="1" x14ac:dyDescent="0.25">
      <c r="A1514" s="113"/>
    </row>
    <row r="1515" spans="1:1" ht="14.25" customHeight="1" x14ac:dyDescent="0.25">
      <c r="A1515" s="113"/>
    </row>
    <row r="1516" spans="1:1" ht="14.25" customHeight="1" x14ac:dyDescent="0.25">
      <c r="A1516" s="113"/>
    </row>
    <row r="1517" spans="1:1" ht="14.25" customHeight="1" x14ac:dyDescent="0.25">
      <c r="A1517" s="113"/>
    </row>
    <row r="1518" spans="1:1" ht="14.25" customHeight="1" x14ac:dyDescent="0.25">
      <c r="A1518" s="113"/>
    </row>
    <row r="1519" spans="1:1" ht="14.25" customHeight="1" x14ac:dyDescent="0.25">
      <c r="A1519" s="113"/>
    </row>
    <row r="1520" spans="1:1" ht="14.25" customHeight="1" x14ac:dyDescent="0.25">
      <c r="A1520" s="113"/>
    </row>
    <row r="1521" spans="1:1" ht="14.25" customHeight="1" x14ac:dyDescent="0.25">
      <c r="A1521" s="113"/>
    </row>
    <row r="1522" spans="1:1" ht="14.25" customHeight="1" x14ac:dyDescent="0.25">
      <c r="A1522" s="113"/>
    </row>
    <row r="1523" spans="1:1" ht="14.25" customHeight="1" x14ac:dyDescent="0.25">
      <c r="A1523" s="113"/>
    </row>
    <row r="1524" spans="1:1" ht="14.25" customHeight="1" x14ac:dyDescent="0.25">
      <c r="A1524" s="113"/>
    </row>
    <row r="1525" spans="1:1" ht="14.25" customHeight="1" x14ac:dyDescent="0.25">
      <c r="A1525" s="113"/>
    </row>
    <row r="1526" spans="1:1" ht="14.25" customHeight="1" x14ac:dyDescent="0.25">
      <c r="A1526" s="113"/>
    </row>
    <row r="1527" spans="1:1" ht="14.25" customHeight="1" x14ac:dyDescent="0.25">
      <c r="A1527" s="113"/>
    </row>
    <row r="1528" spans="1:1" ht="14.25" customHeight="1" x14ac:dyDescent="0.25">
      <c r="A1528" s="113"/>
    </row>
    <row r="1529" spans="1:1" ht="14.25" customHeight="1" x14ac:dyDescent="0.25">
      <c r="A1529" s="113"/>
    </row>
    <row r="1530" spans="1:1" ht="14.25" customHeight="1" x14ac:dyDescent="0.25">
      <c r="A1530" s="113"/>
    </row>
    <row r="1531" spans="1:1" ht="14.25" customHeight="1" x14ac:dyDescent="0.25">
      <c r="A1531" s="113"/>
    </row>
    <row r="1532" spans="1:1" ht="14.25" customHeight="1" x14ac:dyDescent="0.25">
      <c r="A1532" s="113"/>
    </row>
    <row r="1533" spans="1:1" ht="14.25" customHeight="1" x14ac:dyDescent="0.25">
      <c r="A1533" s="113"/>
    </row>
    <row r="1534" spans="1:1" ht="14.25" customHeight="1" x14ac:dyDescent="0.25">
      <c r="A1534" s="113"/>
    </row>
    <row r="1535" spans="1:1" ht="14.25" customHeight="1" x14ac:dyDescent="0.25">
      <c r="A1535" s="113"/>
    </row>
    <row r="1536" spans="1:1" ht="14.25" customHeight="1" x14ac:dyDescent="0.25">
      <c r="A1536" s="113"/>
    </row>
    <row r="1537" spans="1:1" ht="14.25" customHeight="1" x14ac:dyDescent="0.25">
      <c r="A1537" s="113"/>
    </row>
    <row r="1538" spans="1:1" ht="14.25" customHeight="1" x14ac:dyDescent="0.25">
      <c r="A1538" s="113"/>
    </row>
    <row r="1539" spans="1:1" ht="14.25" customHeight="1" x14ac:dyDescent="0.25">
      <c r="A1539" s="113"/>
    </row>
    <row r="1540" spans="1:1" ht="14.25" customHeight="1" x14ac:dyDescent="0.25">
      <c r="A1540" s="113"/>
    </row>
    <row r="1541" spans="1:1" ht="14.25" customHeight="1" x14ac:dyDescent="0.25">
      <c r="A1541" s="113"/>
    </row>
    <row r="1542" spans="1:1" ht="14.25" customHeight="1" x14ac:dyDescent="0.25">
      <c r="A1542" s="113"/>
    </row>
    <row r="1543" spans="1:1" ht="14.25" customHeight="1" x14ac:dyDescent="0.25">
      <c r="A1543" s="113"/>
    </row>
    <row r="1544" spans="1:1" ht="14.25" customHeight="1" x14ac:dyDescent="0.25">
      <c r="A1544" s="113"/>
    </row>
    <row r="1545" spans="1:1" ht="14.25" customHeight="1" x14ac:dyDescent="0.25">
      <c r="A1545" s="113"/>
    </row>
    <row r="1546" spans="1:1" ht="14.25" customHeight="1" x14ac:dyDescent="0.25">
      <c r="A1546" s="113"/>
    </row>
    <row r="1547" spans="1:1" ht="14.25" customHeight="1" x14ac:dyDescent="0.25">
      <c r="A1547" s="113"/>
    </row>
    <row r="1548" spans="1:1" ht="14.25" customHeight="1" x14ac:dyDescent="0.25">
      <c r="A1548" s="113"/>
    </row>
    <row r="1549" spans="1:1" ht="14.25" customHeight="1" x14ac:dyDescent="0.25">
      <c r="A1549" s="113"/>
    </row>
    <row r="1550" spans="1:1" ht="14.25" customHeight="1" x14ac:dyDescent="0.25">
      <c r="A1550" s="113"/>
    </row>
    <row r="1551" spans="1:1" ht="14.25" customHeight="1" x14ac:dyDescent="0.25">
      <c r="A1551" s="113"/>
    </row>
    <row r="1552" spans="1:1" ht="14.25" customHeight="1" x14ac:dyDescent="0.25">
      <c r="A1552" s="113"/>
    </row>
    <row r="1553" spans="1:1" ht="14.25" customHeight="1" x14ac:dyDescent="0.25">
      <c r="A1553" s="113"/>
    </row>
    <row r="1554" spans="1:1" ht="14.25" customHeight="1" x14ac:dyDescent="0.25">
      <c r="A1554" s="113"/>
    </row>
    <row r="1555" spans="1:1" ht="14.25" customHeight="1" x14ac:dyDescent="0.25">
      <c r="A1555" s="113"/>
    </row>
    <row r="1556" spans="1:1" ht="14.25" customHeight="1" x14ac:dyDescent="0.25">
      <c r="A1556" s="113"/>
    </row>
    <row r="1557" spans="1:1" ht="14.25" customHeight="1" x14ac:dyDescent="0.25">
      <c r="A1557" s="113"/>
    </row>
    <row r="1558" spans="1:1" ht="14.25" customHeight="1" x14ac:dyDescent="0.25">
      <c r="A1558" s="113"/>
    </row>
    <row r="1559" spans="1:1" ht="14.25" customHeight="1" x14ac:dyDescent="0.25">
      <c r="A1559" s="113"/>
    </row>
    <row r="1560" spans="1:1" ht="14.25" customHeight="1" x14ac:dyDescent="0.25">
      <c r="A1560" s="113"/>
    </row>
    <row r="1561" spans="1:1" ht="14.25" customHeight="1" x14ac:dyDescent="0.25">
      <c r="A1561" s="113"/>
    </row>
    <row r="1562" spans="1:1" ht="14.25" customHeight="1" x14ac:dyDescent="0.25">
      <c r="A1562" s="113"/>
    </row>
    <row r="1563" spans="1:1" ht="14.25" customHeight="1" x14ac:dyDescent="0.25">
      <c r="A1563" s="113"/>
    </row>
    <row r="1564" spans="1:1" ht="14.25" customHeight="1" x14ac:dyDescent="0.25">
      <c r="A1564" s="113"/>
    </row>
    <row r="1565" spans="1:1" ht="14.25" customHeight="1" x14ac:dyDescent="0.25">
      <c r="A1565" s="113"/>
    </row>
    <row r="1566" spans="1:1" ht="14.25" customHeight="1" x14ac:dyDescent="0.25">
      <c r="A1566" s="113"/>
    </row>
    <row r="1567" spans="1:1" ht="14.25" customHeight="1" x14ac:dyDescent="0.25">
      <c r="A1567" s="113"/>
    </row>
    <row r="1568" spans="1:1" ht="14.25" customHeight="1" x14ac:dyDescent="0.25">
      <c r="A1568" s="113"/>
    </row>
    <row r="1569" spans="1:1" ht="14.25" customHeight="1" x14ac:dyDescent="0.25">
      <c r="A1569" s="113"/>
    </row>
    <row r="1570" spans="1:1" ht="14.25" customHeight="1" x14ac:dyDescent="0.25">
      <c r="A1570" s="113"/>
    </row>
    <row r="1571" spans="1:1" ht="14.25" customHeight="1" x14ac:dyDescent="0.25">
      <c r="A1571" s="113"/>
    </row>
    <row r="1572" spans="1:1" ht="14.25" customHeight="1" x14ac:dyDescent="0.25">
      <c r="A1572" s="113"/>
    </row>
    <row r="1573" spans="1:1" ht="14.25" customHeight="1" x14ac:dyDescent="0.25">
      <c r="A1573" s="113"/>
    </row>
    <row r="1574" spans="1:1" ht="14.25" customHeight="1" x14ac:dyDescent="0.25">
      <c r="A1574" s="113"/>
    </row>
    <row r="1575" spans="1:1" ht="14.25" customHeight="1" x14ac:dyDescent="0.25">
      <c r="A1575" s="113"/>
    </row>
    <row r="1576" spans="1:1" ht="14.25" customHeight="1" x14ac:dyDescent="0.25">
      <c r="A1576" s="113"/>
    </row>
    <row r="1577" spans="1:1" ht="14.25" customHeight="1" x14ac:dyDescent="0.25">
      <c r="A1577" s="113"/>
    </row>
    <row r="1578" spans="1:1" ht="14.25" customHeight="1" x14ac:dyDescent="0.25">
      <c r="A1578" s="113"/>
    </row>
    <row r="1579" spans="1:1" ht="14.25" customHeight="1" x14ac:dyDescent="0.25">
      <c r="A1579" s="113"/>
    </row>
    <row r="1580" spans="1:1" ht="14.25" customHeight="1" x14ac:dyDescent="0.25">
      <c r="A1580" s="113"/>
    </row>
    <row r="1581" spans="1:1" ht="14.25" customHeight="1" x14ac:dyDescent="0.25">
      <c r="A1581" s="113"/>
    </row>
    <row r="1582" spans="1:1" ht="14.25" customHeight="1" x14ac:dyDescent="0.25">
      <c r="A1582" s="113"/>
    </row>
    <row r="1583" spans="1:1" ht="14.25" customHeight="1" x14ac:dyDescent="0.25">
      <c r="A1583" s="113"/>
    </row>
    <row r="1584" spans="1:1" ht="14.25" customHeight="1" x14ac:dyDescent="0.25">
      <c r="A1584" s="113"/>
    </row>
    <row r="1585" spans="1:1" ht="14.25" customHeight="1" x14ac:dyDescent="0.25">
      <c r="A1585" s="113"/>
    </row>
    <row r="1586" spans="1:1" ht="14.25" customHeight="1" x14ac:dyDescent="0.25">
      <c r="A1586" s="113"/>
    </row>
    <row r="1587" spans="1:1" ht="14.25" customHeight="1" x14ac:dyDescent="0.25">
      <c r="A1587" s="113"/>
    </row>
    <row r="1588" spans="1:1" ht="14.25" customHeight="1" x14ac:dyDescent="0.25">
      <c r="A1588" s="113"/>
    </row>
    <row r="1589" spans="1:1" ht="14.25" customHeight="1" x14ac:dyDescent="0.25">
      <c r="A1589" s="113"/>
    </row>
    <row r="1590" spans="1:1" ht="14.25" customHeight="1" x14ac:dyDescent="0.25">
      <c r="A1590" s="113"/>
    </row>
    <row r="1591" spans="1:1" ht="14.25" customHeight="1" x14ac:dyDescent="0.25">
      <c r="A1591" s="113"/>
    </row>
    <row r="1592" spans="1:1" ht="14.25" customHeight="1" x14ac:dyDescent="0.25">
      <c r="A1592" s="113"/>
    </row>
    <row r="1593" spans="1:1" ht="14.25" customHeight="1" x14ac:dyDescent="0.25">
      <c r="A1593" s="113"/>
    </row>
    <row r="1594" spans="1:1" ht="14.25" customHeight="1" x14ac:dyDescent="0.25">
      <c r="A1594" s="113"/>
    </row>
    <row r="1595" spans="1:1" ht="14.25" customHeight="1" x14ac:dyDescent="0.25">
      <c r="A1595" s="113"/>
    </row>
    <row r="1596" spans="1:1" ht="14.25" customHeight="1" x14ac:dyDescent="0.25">
      <c r="A1596" s="113"/>
    </row>
    <row r="1597" spans="1:1" ht="14.25" customHeight="1" x14ac:dyDescent="0.25">
      <c r="A1597" s="113"/>
    </row>
    <row r="1598" spans="1:1" ht="14.25" customHeight="1" x14ac:dyDescent="0.25">
      <c r="A1598" s="113"/>
    </row>
    <row r="1599" spans="1:1" ht="14.25" customHeight="1" x14ac:dyDescent="0.25">
      <c r="A1599" s="113"/>
    </row>
    <row r="1600" spans="1:1" ht="14.25" customHeight="1" x14ac:dyDescent="0.25">
      <c r="A1600" s="113"/>
    </row>
    <row r="1601" spans="1:1" ht="14.25" customHeight="1" x14ac:dyDescent="0.25">
      <c r="A1601" s="113"/>
    </row>
    <row r="1602" spans="1:1" ht="14.25" customHeight="1" x14ac:dyDescent="0.25">
      <c r="A1602" s="113"/>
    </row>
    <row r="1603" spans="1:1" ht="14.25" customHeight="1" x14ac:dyDescent="0.25">
      <c r="A1603" s="113"/>
    </row>
    <row r="1604" spans="1:1" ht="14.25" customHeight="1" x14ac:dyDescent="0.25">
      <c r="A1604" s="113"/>
    </row>
    <row r="1605" spans="1:1" ht="14.25" customHeight="1" x14ac:dyDescent="0.25">
      <c r="A1605" s="113"/>
    </row>
    <row r="1606" spans="1:1" ht="14.25" customHeight="1" x14ac:dyDescent="0.25">
      <c r="A1606" s="113"/>
    </row>
    <row r="1607" spans="1:1" ht="14.25" customHeight="1" x14ac:dyDescent="0.25">
      <c r="A1607" s="113"/>
    </row>
    <row r="1608" spans="1:1" ht="14.25" customHeight="1" x14ac:dyDescent="0.25">
      <c r="A1608" s="113"/>
    </row>
    <row r="1609" spans="1:1" ht="14.25" customHeight="1" x14ac:dyDescent="0.25">
      <c r="A1609" s="113"/>
    </row>
    <row r="1610" spans="1:1" ht="14.25" customHeight="1" x14ac:dyDescent="0.25">
      <c r="A1610" s="113"/>
    </row>
    <row r="1611" spans="1:1" ht="14.25" customHeight="1" x14ac:dyDescent="0.25">
      <c r="A1611" s="113"/>
    </row>
    <row r="1612" spans="1:1" ht="14.25" customHeight="1" x14ac:dyDescent="0.25">
      <c r="A1612" s="113"/>
    </row>
    <row r="1613" spans="1:1" ht="14.25" customHeight="1" x14ac:dyDescent="0.25">
      <c r="A1613" s="113"/>
    </row>
    <row r="1614" spans="1:1" ht="14.25" customHeight="1" x14ac:dyDescent="0.25">
      <c r="A1614" s="113"/>
    </row>
    <row r="1615" spans="1:1" ht="14.25" customHeight="1" x14ac:dyDescent="0.25">
      <c r="A1615" s="113"/>
    </row>
    <row r="1616" spans="1:1" ht="14.25" customHeight="1" x14ac:dyDescent="0.25">
      <c r="A1616" s="113"/>
    </row>
    <row r="1617" spans="1:1" ht="14.25" customHeight="1" x14ac:dyDescent="0.25">
      <c r="A1617" s="113"/>
    </row>
    <row r="1618" spans="1:1" ht="14.25" customHeight="1" x14ac:dyDescent="0.25">
      <c r="A1618" s="113"/>
    </row>
    <row r="1619" spans="1:1" ht="14.25" customHeight="1" x14ac:dyDescent="0.25">
      <c r="A1619" s="113"/>
    </row>
    <row r="1620" spans="1:1" ht="14.25" customHeight="1" x14ac:dyDescent="0.25">
      <c r="A1620" s="113"/>
    </row>
    <row r="1621" spans="1:1" ht="14.25" customHeight="1" x14ac:dyDescent="0.25">
      <c r="A1621" s="113"/>
    </row>
    <row r="1622" spans="1:1" ht="14.25" customHeight="1" x14ac:dyDescent="0.25">
      <c r="A1622" s="113"/>
    </row>
    <row r="1623" spans="1:1" ht="14.25" customHeight="1" x14ac:dyDescent="0.25">
      <c r="A1623" s="113"/>
    </row>
    <row r="1624" spans="1:1" ht="14.25" customHeight="1" x14ac:dyDescent="0.25">
      <c r="A1624" s="113"/>
    </row>
    <row r="1625" spans="1:1" ht="14.25" customHeight="1" x14ac:dyDescent="0.25">
      <c r="A1625" s="113"/>
    </row>
    <row r="1626" spans="1:1" ht="14.25" customHeight="1" x14ac:dyDescent="0.25">
      <c r="A1626" s="113"/>
    </row>
    <row r="1627" spans="1:1" ht="14.25" customHeight="1" x14ac:dyDescent="0.25">
      <c r="A1627" s="113"/>
    </row>
    <row r="1628" spans="1:1" ht="14.25" customHeight="1" x14ac:dyDescent="0.25">
      <c r="A1628" s="113"/>
    </row>
    <row r="1629" spans="1:1" ht="14.25" customHeight="1" x14ac:dyDescent="0.25">
      <c r="A1629" s="113"/>
    </row>
    <row r="1630" spans="1:1" ht="14.25" customHeight="1" x14ac:dyDescent="0.25">
      <c r="A1630" s="113"/>
    </row>
    <row r="1631" spans="1:1" ht="14.25" customHeight="1" x14ac:dyDescent="0.25">
      <c r="A1631" s="113"/>
    </row>
    <row r="1632" spans="1:1" ht="14.25" customHeight="1" x14ac:dyDescent="0.25">
      <c r="A1632" s="113"/>
    </row>
    <row r="1633" spans="1:1" ht="14.25" customHeight="1" x14ac:dyDescent="0.25">
      <c r="A1633" s="113"/>
    </row>
    <row r="1634" spans="1:1" ht="14.25" customHeight="1" x14ac:dyDescent="0.25">
      <c r="A1634" s="113"/>
    </row>
    <row r="1635" spans="1:1" ht="14.25" customHeight="1" x14ac:dyDescent="0.25">
      <c r="A1635" s="113"/>
    </row>
    <row r="1636" spans="1:1" ht="14.25" customHeight="1" x14ac:dyDescent="0.25">
      <c r="A1636" s="113"/>
    </row>
    <row r="1637" spans="1:1" ht="14.25" customHeight="1" x14ac:dyDescent="0.25">
      <c r="A1637" s="113"/>
    </row>
    <row r="1638" spans="1:1" ht="14.25" customHeight="1" x14ac:dyDescent="0.25">
      <c r="A1638" s="113"/>
    </row>
    <row r="1639" spans="1:1" ht="14.25" customHeight="1" x14ac:dyDescent="0.25">
      <c r="A1639" s="113"/>
    </row>
    <row r="1640" spans="1:1" ht="14.25" customHeight="1" x14ac:dyDescent="0.25">
      <c r="A1640" s="113"/>
    </row>
    <row r="1641" spans="1:1" ht="14.25" customHeight="1" x14ac:dyDescent="0.25">
      <c r="A1641" s="113"/>
    </row>
    <row r="1642" spans="1:1" ht="14.25" customHeight="1" x14ac:dyDescent="0.25">
      <c r="A1642" s="113"/>
    </row>
    <row r="1643" spans="1:1" ht="14.25" customHeight="1" x14ac:dyDescent="0.25">
      <c r="A1643" s="113"/>
    </row>
    <row r="1644" spans="1:1" ht="14.25" customHeight="1" x14ac:dyDescent="0.25">
      <c r="A1644" s="113"/>
    </row>
    <row r="1645" spans="1:1" ht="14.25" customHeight="1" x14ac:dyDescent="0.25">
      <c r="A1645" s="113"/>
    </row>
    <row r="1646" spans="1:1" ht="14.25" customHeight="1" x14ac:dyDescent="0.25">
      <c r="A1646" s="113"/>
    </row>
    <row r="1647" spans="1:1" ht="14.25" customHeight="1" x14ac:dyDescent="0.25">
      <c r="A1647" s="113"/>
    </row>
    <row r="1648" spans="1:1" ht="14.25" customHeight="1" x14ac:dyDescent="0.25">
      <c r="A1648" s="113"/>
    </row>
    <row r="1649" spans="1:1" ht="14.25" customHeight="1" x14ac:dyDescent="0.25">
      <c r="A1649" s="113"/>
    </row>
    <row r="1650" spans="1:1" ht="14.25" customHeight="1" x14ac:dyDescent="0.25">
      <c r="A1650" s="113"/>
    </row>
    <row r="1651" spans="1:1" ht="14.25" customHeight="1" x14ac:dyDescent="0.25">
      <c r="A1651" s="113"/>
    </row>
    <row r="1652" spans="1:1" ht="14.25" customHeight="1" x14ac:dyDescent="0.25">
      <c r="A1652" s="113"/>
    </row>
    <row r="1653" spans="1:1" ht="14.25" customHeight="1" x14ac:dyDescent="0.25">
      <c r="A1653" s="113"/>
    </row>
    <row r="1654" spans="1:1" ht="14.25" customHeight="1" x14ac:dyDescent="0.25">
      <c r="A1654" s="113"/>
    </row>
    <row r="1655" spans="1:1" ht="14.25" customHeight="1" x14ac:dyDescent="0.25">
      <c r="A1655" s="113"/>
    </row>
    <row r="1656" spans="1:1" ht="14.25" customHeight="1" x14ac:dyDescent="0.25">
      <c r="A1656" s="113"/>
    </row>
    <row r="1657" spans="1:1" ht="14.25" customHeight="1" x14ac:dyDescent="0.25">
      <c r="A1657" s="113"/>
    </row>
    <row r="1658" spans="1:1" ht="14.25" customHeight="1" x14ac:dyDescent="0.25">
      <c r="A1658" s="113"/>
    </row>
    <row r="1659" spans="1:1" ht="14.25" customHeight="1" x14ac:dyDescent="0.25">
      <c r="A1659" s="113"/>
    </row>
    <row r="1660" spans="1:1" ht="14.25" customHeight="1" x14ac:dyDescent="0.25">
      <c r="A1660" s="113"/>
    </row>
    <row r="1661" spans="1:1" ht="14.25" customHeight="1" x14ac:dyDescent="0.25">
      <c r="A1661" s="113"/>
    </row>
    <row r="1662" spans="1:1" ht="14.25" customHeight="1" x14ac:dyDescent="0.25">
      <c r="A1662" s="113"/>
    </row>
    <row r="1663" spans="1:1" ht="14.25" customHeight="1" x14ac:dyDescent="0.25">
      <c r="A1663" s="113"/>
    </row>
    <row r="1664" spans="1:1" ht="14.25" customHeight="1" x14ac:dyDescent="0.25">
      <c r="A1664" s="113"/>
    </row>
    <row r="1665" spans="1:1" ht="14.25" customHeight="1" x14ac:dyDescent="0.25">
      <c r="A1665" s="113"/>
    </row>
    <row r="1666" spans="1:1" ht="14.25" customHeight="1" x14ac:dyDescent="0.25">
      <c r="A1666" s="113"/>
    </row>
    <row r="1667" spans="1:1" ht="14.25" customHeight="1" x14ac:dyDescent="0.25">
      <c r="A1667" s="113"/>
    </row>
    <row r="1668" spans="1:1" ht="14.25" customHeight="1" x14ac:dyDescent="0.25">
      <c r="A1668" s="113"/>
    </row>
    <row r="1669" spans="1:1" ht="14.25" customHeight="1" x14ac:dyDescent="0.25">
      <c r="A1669" s="113"/>
    </row>
    <row r="1670" spans="1:1" ht="14.25" customHeight="1" x14ac:dyDescent="0.25">
      <c r="A1670" s="113"/>
    </row>
    <row r="1671" spans="1:1" ht="14.25" customHeight="1" x14ac:dyDescent="0.25">
      <c r="A1671" s="113"/>
    </row>
    <row r="1672" spans="1:1" ht="14.25" customHeight="1" x14ac:dyDescent="0.25">
      <c r="A1672" s="113"/>
    </row>
    <row r="1673" spans="1:1" ht="14.25" customHeight="1" x14ac:dyDescent="0.25">
      <c r="A1673" s="113"/>
    </row>
    <row r="1674" spans="1:1" ht="14.25" customHeight="1" x14ac:dyDescent="0.25">
      <c r="A1674" s="113"/>
    </row>
    <row r="1675" spans="1:1" ht="14.25" customHeight="1" x14ac:dyDescent="0.25">
      <c r="A1675" s="113"/>
    </row>
    <row r="1676" spans="1:1" ht="14.25" customHeight="1" x14ac:dyDescent="0.25">
      <c r="A1676" s="113"/>
    </row>
    <row r="1677" spans="1:1" ht="14.25" customHeight="1" x14ac:dyDescent="0.25">
      <c r="A1677" s="113"/>
    </row>
    <row r="1678" spans="1:1" ht="14.25" customHeight="1" x14ac:dyDescent="0.25">
      <c r="A1678" s="113"/>
    </row>
    <row r="1679" spans="1:1" ht="14.25" customHeight="1" x14ac:dyDescent="0.25">
      <c r="A1679" s="113"/>
    </row>
    <row r="1680" spans="1:1" ht="14.25" customHeight="1" x14ac:dyDescent="0.25">
      <c r="A1680" s="113"/>
    </row>
    <row r="1681" spans="1:1" ht="14.25" customHeight="1" x14ac:dyDescent="0.25">
      <c r="A1681" s="113"/>
    </row>
    <row r="1682" spans="1:1" ht="14.25" customHeight="1" x14ac:dyDescent="0.25">
      <c r="A1682" s="113"/>
    </row>
    <row r="1683" spans="1:1" ht="14.25" customHeight="1" x14ac:dyDescent="0.25">
      <c r="A1683" s="113"/>
    </row>
    <row r="1684" spans="1:1" ht="14.25" customHeight="1" x14ac:dyDescent="0.25">
      <c r="A1684" s="113"/>
    </row>
    <row r="1685" spans="1:1" ht="14.25" customHeight="1" x14ac:dyDescent="0.25">
      <c r="A1685" s="113"/>
    </row>
    <row r="1686" spans="1:1" ht="14.25" customHeight="1" x14ac:dyDescent="0.25">
      <c r="A1686" s="113"/>
    </row>
    <row r="1687" spans="1:1" ht="14.25" customHeight="1" x14ac:dyDescent="0.25">
      <c r="A1687" s="113"/>
    </row>
    <row r="1688" spans="1:1" ht="14.25" customHeight="1" x14ac:dyDescent="0.25">
      <c r="A1688" s="113"/>
    </row>
    <row r="1689" spans="1:1" ht="14.25" customHeight="1" x14ac:dyDescent="0.25">
      <c r="A1689" s="113"/>
    </row>
    <row r="1690" spans="1:1" ht="14.25" customHeight="1" x14ac:dyDescent="0.25">
      <c r="A1690" s="113"/>
    </row>
    <row r="1691" spans="1:1" ht="14.25" customHeight="1" x14ac:dyDescent="0.25">
      <c r="A1691" s="113"/>
    </row>
    <row r="1692" spans="1:1" ht="14.25" customHeight="1" x14ac:dyDescent="0.25">
      <c r="A1692" s="113"/>
    </row>
    <row r="1693" spans="1:1" ht="14.25" customHeight="1" x14ac:dyDescent="0.25">
      <c r="A1693" s="113"/>
    </row>
    <row r="1694" spans="1:1" ht="14.25" customHeight="1" x14ac:dyDescent="0.25">
      <c r="A1694" s="113"/>
    </row>
    <row r="1695" spans="1:1" ht="14.25" customHeight="1" x14ac:dyDescent="0.25">
      <c r="A1695" s="113"/>
    </row>
    <row r="1696" spans="1:1" ht="14.25" customHeight="1" x14ac:dyDescent="0.25">
      <c r="A1696" s="113"/>
    </row>
    <row r="1697" spans="1:1" ht="14.25" customHeight="1" x14ac:dyDescent="0.25">
      <c r="A1697" s="113"/>
    </row>
    <row r="1698" spans="1:1" ht="14.25" customHeight="1" x14ac:dyDescent="0.25">
      <c r="A1698" s="113"/>
    </row>
    <row r="1699" spans="1:1" ht="14.25" customHeight="1" x14ac:dyDescent="0.25">
      <c r="A1699" s="113"/>
    </row>
    <row r="1700" spans="1:1" ht="14.25" customHeight="1" x14ac:dyDescent="0.25">
      <c r="A1700" s="113"/>
    </row>
    <row r="1701" spans="1:1" ht="14.25" customHeight="1" x14ac:dyDescent="0.25">
      <c r="A1701" s="113"/>
    </row>
    <row r="1702" spans="1:1" ht="14.25" customHeight="1" x14ac:dyDescent="0.25">
      <c r="A1702" s="113"/>
    </row>
    <row r="1703" spans="1:1" ht="14.25" customHeight="1" x14ac:dyDescent="0.25">
      <c r="A1703" s="113"/>
    </row>
    <row r="1704" spans="1:1" ht="14.25" customHeight="1" x14ac:dyDescent="0.25">
      <c r="A1704" s="113"/>
    </row>
    <row r="1705" spans="1:1" ht="14.25" customHeight="1" x14ac:dyDescent="0.25">
      <c r="A1705" s="113"/>
    </row>
    <row r="1706" spans="1:1" ht="14.25" customHeight="1" x14ac:dyDescent="0.25">
      <c r="A1706" s="113"/>
    </row>
    <row r="1707" spans="1:1" ht="14.25" customHeight="1" x14ac:dyDescent="0.25">
      <c r="A1707" s="113"/>
    </row>
    <row r="1708" spans="1:1" ht="14.25" customHeight="1" x14ac:dyDescent="0.25">
      <c r="A1708" s="113"/>
    </row>
    <row r="1709" spans="1:1" ht="14.25" customHeight="1" x14ac:dyDescent="0.25">
      <c r="A1709" s="113"/>
    </row>
    <row r="1710" spans="1:1" ht="14.25" customHeight="1" x14ac:dyDescent="0.25">
      <c r="A1710" s="113"/>
    </row>
    <row r="1711" spans="1:1" ht="14.25" customHeight="1" x14ac:dyDescent="0.25">
      <c r="A1711" s="113"/>
    </row>
    <row r="1712" spans="1:1" ht="14.25" customHeight="1" x14ac:dyDescent="0.25">
      <c r="A1712" s="113"/>
    </row>
    <row r="1713" spans="1:1" ht="14.25" customHeight="1" x14ac:dyDescent="0.25">
      <c r="A1713" s="113"/>
    </row>
    <row r="1714" spans="1:1" ht="14.25" customHeight="1" x14ac:dyDescent="0.25">
      <c r="A1714" s="113"/>
    </row>
    <row r="1715" spans="1:1" ht="14.25" customHeight="1" x14ac:dyDescent="0.25">
      <c r="A1715" s="113"/>
    </row>
    <row r="1716" spans="1:1" ht="14.25" customHeight="1" x14ac:dyDescent="0.25">
      <c r="A1716" s="113"/>
    </row>
    <row r="1717" spans="1:1" ht="14.25" customHeight="1" x14ac:dyDescent="0.25">
      <c r="A1717" s="113"/>
    </row>
    <row r="1718" spans="1:1" ht="14.25" customHeight="1" x14ac:dyDescent="0.25">
      <c r="A1718" s="113"/>
    </row>
    <row r="1719" spans="1:1" ht="14.25" customHeight="1" x14ac:dyDescent="0.25">
      <c r="A1719" s="113"/>
    </row>
    <row r="1720" spans="1:1" ht="14.25" customHeight="1" x14ac:dyDescent="0.25">
      <c r="A1720" s="113"/>
    </row>
    <row r="1721" spans="1:1" ht="14.25" customHeight="1" x14ac:dyDescent="0.25">
      <c r="A1721" s="113"/>
    </row>
    <row r="1722" spans="1:1" ht="14.25" customHeight="1" x14ac:dyDescent="0.25">
      <c r="A1722" s="113"/>
    </row>
    <row r="1723" spans="1:1" ht="14.25" customHeight="1" x14ac:dyDescent="0.25">
      <c r="A1723" s="113"/>
    </row>
    <row r="1724" spans="1:1" ht="14.25" customHeight="1" x14ac:dyDescent="0.25">
      <c r="A1724" s="113"/>
    </row>
    <row r="1725" spans="1:1" ht="14.25" customHeight="1" x14ac:dyDescent="0.25">
      <c r="A1725" s="113"/>
    </row>
    <row r="1726" spans="1:1" ht="14.25" customHeight="1" x14ac:dyDescent="0.25">
      <c r="A1726" s="113"/>
    </row>
    <row r="1727" spans="1:1" ht="14.25" customHeight="1" x14ac:dyDescent="0.25">
      <c r="A1727" s="113"/>
    </row>
    <row r="1728" spans="1:1" ht="14.25" customHeight="1" x14ac:dyDescent="0.25">
      <c r="A1728" s="113"/>
    </row>
    <row r="1729" spans="1:1" ht="14.25" customHeight="1" x14ac:dyDescent="0.25">
      <c r="A1729" s="113"/>
    </row>
    <row r="1730" spans="1:1" ht="14.25" customHeight="1" x14ac:dyDescent="0.25">
      <c r="A1730" s="113"/>
    </row>
    <row r="1731" spans="1:1" ht="14.25" customHeight="1" x14ac:dyDescent="0.25">
      <c r="A1731" s="113"/>
    </row>
    <row r="1732" spans="1:1" ht="14.25" customHeight="1" x14ac:dyDescent="0.25">
      <c r="A1732" s="113"/>
    </row>
    <row r="1733" spans="1:1" ht="14.25" customHeight="1" x14ac:dyDescent="0.25">
      <c r="A1733" s="113"/>
    </row>
    <row r="1734" spans="1:1" ht="14.25" customHeight="1" x14ac:dyDescent="0.25">
      <c r="A1734" s="113"/>
    </row>
    <row r="1735" spans="1:1" ht="14.25" customHeight="1" x14ac:dyDescent="0.25">
      <c r="A1735" s="113"/>
    </row>
    <row r="1736" spans="1:1" ht="14.25" customHeight="1" x14ac:dyDescent="0.25">
      <c r="A1736" s="113"/>
    </row>
    <row r="1737" spans="1:1" ht="14.25" customHeight="1" x14ac:dyDescent="0.25">
      <c r="A1737" s="113"/>
    </row>
    <row r="1738" spans="1:1" ht="14.25" customHeight="1" x14ac:dyDescent="0.25">
      <c r="A1738" s="113"/>
    </row>
    <row r="1739" spans="1:1" ht="14.25" customHeight="1" x14ac:dyDescent="0.25">
      <c r="A1739" s="113"/>
    </row>
    <row r="1740" spans="1:1" ht="14.25" customHeight="1" x14ac:dyDescent="0.25">
      <c r="A1740" s="113"/>
    </row>
    <row r="1741" spans="1:1" ht="14.25" customHeight="1" x14ac:dyDescent="0.25">
      <c r="A1741" s="113"/>
    </row>
    <row r="1742" spans="1:1" ht="14.25" customHeight="1" x14ac:dyDescent="0.25">
      <c r="A1742" s="113"/>
    </row>
    <row r="1743" spans="1:1" ht="14.25" customHeight="1" x14ac:dyDescent="0.25">
      <c r="A1743" s="113"/>
    </row>
    <row r="1744" spans="1:1" ht="14.25" customHeight="1" x14ac:dyDescent="0.25">
      <c r="A1744" s="113"/>
    </row>
    <row r="1745" spans="1:1" ht="14.25" customHeight="1" x14ac:dyDescent="0.25">
      <c r="A1745" s="113"/>
    </row>
    <row r="1746" spans="1:1" ht="14.25" customHeight="1" x14ac:dyDescent="0.25">
      <c r="A1746" s="113"/>
    </row>
    <row r="1747" spans="1:1" ht="14.25" customHeight="1" x14ac:dyDescent="0.25">
      <c r="A1747" s="113"/>
    </row>
    <row r="1748" spans="1:1" ht="14.25" customHeight="1" x14ac:dyDescent="0.25">
      <c r="A1748" s="113"/>
    </row>
    <row r="1749" spans="1:1" ht="14.25" customHeight="1" x14ac:dyDescent="0.25">
      <c r="A1749" s="113"/>
    </row>
    <row r="1750" spans="1:1" ht="14.25" customHeight="1" x14ac:dyDescent="0.25">
      <c r="A1750" s="113"/>
    </row>
    <row r="1751" spans="1:1" ht="14.25" customHeight="1" x14ac:dyDescent="0.25">
      <c r="A1751" s="113"/>
    </row>
    <row r="1752" spans="1:1" ht="14.25" customHeight="1" x14ac:dyDescent="0.25">
      <c r="A1752" s="113"/>
    </row>
    <row r="1753" spans="1:1" ht="14.25" customHeight="1" x14ac:dyDescent="0.25">
      <c r="A1753" s="113"/>
    </row>
    <row r="1754" spans="1:1" ht="14.25" customHeight="1" x14ac:dyDescent="0.25">
      <c r="A1754" s="113"/>
    </row>
    <row r="1755" spans="1:1" ht="14.25" customHeight="1" x14ac:dyDescent="0.25">
      <c r="A1755" s="113"/>
    </row>
    <row r="1756" spans="1:1" ht="14.25" customHeight="1" x14ac:dyDescent="0.25">
      <c r="A1756" s="113"/>
    </row>
    <row r="1757" spans="1:1" ht="14.25" customHeight="1" x14ac:dyDescent="0.25">
      <c r="A1757" s="113"/>
    </row>
    <row r="1758" spans="1:1" ht="14.25" customHeight="1" x14ac:dyDescent="0.25">
      <c r="A1758" s="113"/>
    </row>
    <row r="1759" spans="1:1" ht="14.25" customHeight="1" x14ac:dyDescent="0.25">
      <c r="A1759" s="113"/>
    </row>
    <row r="1760" spans="1:1" ht="14.25" customHeight="1" x14ac:dyDescent="0.25">
      <c r="A1760" s="113"/>
    </row>
    <row r="1761" spans="1:1" ht="14.25" customHeight="1" x14ac:dyDescent="0.25">
      <c r="A1761" s="113"/>
    </row>
    <row r="1762" spans="1:1" ht="14.25" customHeight="1" x14ac:dyDescent="0.25">
      <c r="A1762" s="113"/>
    </row>
    <row r="1763" spans="1:1" ht="14.25" customHeight="1" x14ac:dyDescent="0.25">
      <c r="A1763" s="113"/>
    </row>
    <row r="1764" spans="1:1" ht="14.25" customHeight="1" x14ac:dyDescent="0.25">
      <c r="A1764" s="113"/>
    </row>
    <row r="1765" spans="1:1" ht="14.25" customHeight="1" x14ac:dyDescent="0.25">
      <c r="A1765" s="113"/>
    </row>
    <row r="1766" spans="1:1" ht="14.25" customHeight="1" x14ac:dyDescent="0.25">
      <c r="A1766" s="113"/>
    </row>
    <row r="1767" spans="1:1" ht="14.25" customHeight="1" x14ac:dyDescent="0.25">
      <c r="A1767" s="113"/>
    </row>
    <row r="1768" spans="1:1" ht="14.25" customHeight="1" x14ac:dyDescent="0.25">
      <c r="A1768" s="113"/>
    </row>
    <row r="1769" spans="1:1" ht="14.25" customHeight="1" x14ac:dyDescent="0.25">
      <c r="A1769" s="113"/>
    </row>
    <row r="1770" spans="1:1" ht="14.25" customHeight="1" x14ac:dyDescent="0.25">
      <c r="A1770" s="113"/>
    </row>
    <row r="1771" spans="1:1" ht="14.25" customHeight="1" x14ac:dyDescent="0.25">
      <c r="A1771" s="113"/>
    </row>
    <row r="1772" spans="1:1" ht="14.25" customHeight="1" x14ac:dyDescent="0.25">
      <c r="A1772" s="113"/>
    </row>
    <row r="1773" spans="1:1" ht="14.25" customHeight="1" x14ac:dyDescent="0.25">
      <c r="A1773" s="113"/>
    </row>
    <row r="1774" spans="1:1" ht="14.25" customHeight="1" x14ac:dyDescent="0.25">
      <c r="A1774" s="113"/>
    </row>
    <row r="1775" spans="1:1" ht="14.25" customHeight="1" x14ac:dyDescent="0.25">
      <c r="A1775" s="113"/>
    </row>
    <row r="1776" spans="1:1" ht="14.25" customHeight="1" x14ac:dyDescent="0.25">
      <c r="A1776" s="113"/>
    </row>
    <row r="1777" spans="1:1" ht="14.25" customHeight="1" x14ac:dyDescent="0.25">
      <c r="A1777" s="113"/>
    </row>
    <row r="1778" spans="1:1" ht="14.25" customHeight="1" x14ac:dyDescent="0.25">
      <c r="A1778" s="113"/>
    </row>
    <row r="1779" spans="1:1" ht="14.25" customHeight="1" x14ac:dyDescent="0.25">
      <c r="A1779" s="113"/>
    </row>
    <row r="1780" spans="1:1" ht="14.25" customHeight="1" x14ac:dyDescent="0.25">
      <c r="A1780" s="113"/>
    </row>
    <row r="1781" spans="1:1" ht="14.25" customHeight="1" x14ac:dyDescent="0.25">
      <c r="A1781" s="113"/>
    </row>
    <row r="1782" spans="1:1" ht="14.25" customHeight="1" x14ac:dyDescent="0.25">
      <c r="A1782" s="113"/>
    </row>
    <row r="1783" spans="1:1" ht="14.25" customHeight="1" x14ac:dyDescent="0.25">
      <c r="A1783" s="113"/>
    </row>
    <row r="1784" spans="1:1" ht="14.25" customHeight="1" x14ac:dyDescent="0.25">
      <c r="A1784" s="113"/>
    </row>
    <row r="1785" spans="1:1" ht="14.25" customHeight="1" x14ac:dyDescent="0.25">
      <c r="A1785" s="113"/>
    </row>
    <row r="1786" spans="1:1" ht="14.25" customHeight="1" x14ac:dyDescent="0.25">
      <c r="A1786" s="113"/>
    </row>
    <row r="1787" spans="1:1" ht="14.25" customHeight="1" x14ac:dyDescent="0.25">
      <c r="A1787" s="113"/>
    </row>
    <row r="1788" spans="1:1" ht="14.25" customHeight="1" x14ac:dyDescent="0.25">
      <c r="A1788" s="113"/>
    </row>
    <row r="1789" spans="1:1" ht="14.25" customHeight="1" x14ac:dyDescent="0.25">
      <c r="A1789" s="113"/>
    </row>
    <row r="1790" spans="1:1" ht="14.25" customHeight="1" x14ac:dyDescent="0.25">
      <c r="A1790" s="113"/>
    </row>
    <row r="1791" spans="1:1" ht="14.25" customHeight="1" x14ac:dyDescent="0.25">
      <c r="A1791" s="113"/>
    </row>
    <row r="1792" spans="1:1" ht="14.25" customHeight="1" x14ac:dyDescent="0.25">
      <c r="A1792" s="113"/>
    </row>
    <row r="1793" spans="1:1" ht="14.25" customHeight="1" x14ac:dyDescent="0.25">
      <c r="A1793" s="113"/>
    </row>
    <row r="1794" spans="1:1" ht="14.25" customHeight="1" x14ac:dyDescent="0.25">
      <c r="A1794" s="113"/>
    </row>
    <row r="1795" spans="1:1" ht="14.25" customHeight="1" x14ac:dyDescent="0.25">
      <c r="A1795" s="113"/>
    </row>
    <row r="1796" spans="1:1" ht="14.25" customHeight="1" x14ac:dyDescent="0.25">
      <c r="A1796" s="113"/>
    </row>
    <row r="1797" spans="1:1" ht="14.25" customHeight="1" x14ac:dyDescent="0.25">
      <c r="A1797" s="113"/>
    </row>
    <row r="1798" spans="1:1" ht="14.25" customHeight="1" x14ac:dyDescent="0.25">
      <c r="A1798" s="113"/>
    </row>
    <row r="1799" spans="1:1" ht="14.25" customHeight="1" x14ac:dyDescent="0.25">
      <c r="A1799" s="113"/>
    </row>
    <row r="1800" spans="1:1" ht="14.25" customHeight="1" x14ac:dyDescent="0.25">
      <c r="A1800" s="113"/>
    </row>
    <row r="1801" spans="1:1" ht="14.25" customHeight="1" x14ac:dyDescent="0.25">
      <c r="A1801" s="113"/>
    </row>
    <row r="1802" spans="1:1" ht="14.25" customHeight="1" x14ac:dyDescent="0.25">
      <c r="A1802" s="113"/>
    </row>
    <row r="1803" spans="1:1" ht="14.25" customHeight="1" x14ac:dyDescent="0.25">
      <c r="A1803" s="113"/>
    </row>
    <row r="1804" spans="1:1" ht="14.25" customHeight="1" x14ac:dyDescent="0.25">
      <c r="A1804" s="113"/>
    </row>
    <row r="1805" spans="1:1" ht="14.25" customHeight="1" x14ac:dyDescent="0.25">
      <c r="A1805" s="113"/>
    </row>
    <row r="1806" spans="1:1" ht="14.25" customHeight="1" x14ac:dyDescent="0.25">
      <c r="A1806" s="113"/>
    </row>
    <row r="1807" spans="1:1" ht="14.25" customHeight="1" x14ac:dyDescent="0.25">
      <c r="A1807" s="113"/>
    </row>
    <row r="1808" spans="1:1" ht="14.25" customHeight="1" x14ac:dyDescent="0.25">
      <c r="A1808" s="113"/>
    </row>
    <row r="1809" spans="1:1" ht="14.25" customHeight="1" x14ac:dyDescent="0.25">
      <c r="A1809" s="113"/>
    </row>
    <row r="1810" spans="1:1" ht="14.25" customHeight="1" x14ac:dyDescent="0.25">
      <c r="A1810" s="113"/>
    </row>
    <row r="1811" spans="1:1" ht="14.25" customHeight="1" x14ac:dyDescent="0.25">
      <c r="A1811" s="113"/>
    </row>
    <row r="1812" spans="1:1" ht="14.25" customHeight="1" x14ac:dyDescent="0.25">
      <c r="A1812" s="113"/>
    </row>
    <row r="1813" spans="1:1" ht="14.25" customHeight="1" x14ac:dyDescent="0.25">
      <c r="A1813" s="113"/>
    </row>
    <row r="1814" spans="1:1" ht="14.25" customHeight="1" x14ac:dyDescent="0.25">
      <c r="A1814" s="113"/>
    </row>
    <row r="1815" spans="1:1" ht="14.25" customHeight="1" x14ac:dyDescent="0.25">
      <c r="A1815" s="113"/>
    </row>
    <row r="1816" spans="1:1" ht="14.25" customHeight="1" x14ac:dyDescent="0.25">
      <c r="A1816" s="113"/>
    </row>
    <row r="1817" spans="1:1" ht="14.25" customHeight="1" x14ac:dyDescent="0.25">
      <c r="A1817" s="113"/>
    </row>
    <row r="1818" spans="1:1" ht="14.25" customHeight="1" x14ac:dyDescent="0.25">
      <c r="A1818" s="113"/>
    </row>
    <row r="1819" spans="1:1" ht="14.25" customHeight="1" x14ac:dyDescent="0.25">
      <c r="A1819" s="113"/>
    </row>
    <row r="1820" spans="1:1" ht="14.25" customHeight="1" x14ac:dyDescent="0.25">
      <c r="A1820" s="113"/>
    </row>
    <row r="1821" spans="1:1" ht="14.25" customHeight="1" x14ac:dyDescent="0.25">
      <c r="A1821" s="113"/>
    </row>
    <row r="1822" spans="1:1" ht="14.25" customHeight="1" x14ac:dyDescent="0.25">
      <c r="A1822" s="113"/>
    </row>
    <row r="1823" spans="1:1" ht="14.25" customHeight="1" x14ac:dyDescent="0.25">
      <c r="A1823" s="113"/>
    </row>
    <row r="1824" spans="1:1" ht="14.25" customHeight="1" x14ac:dyDescent="0.25">
      <c r="A1824" s="113"/>
    </row>
    <row r="1825" spans="1:1" ht="14.25" customHeight="1" x14ac:dyDescent="0.25">
      <c r="A1825" s="113"/>
    </row>
    <row r="1826" spans="1:1" ht="14.25" customHeight="1" x14ac:dyDescent="0.25">
      <c r="A1826" s="113"/>
    </row>
    <row r="1827" spans="1:1" ht="14.25" customHeight="1" x14ac:dyDescent="0.25">
      <c r="A1827" s="113"/>
    </row>
    <row r="1828" spans="1:1" ht="14.25" customHeight="1" x14ac:dyDescent="0.25">
      <c r="A1828" s="113"/>
    </row>
    <row r="1829" spans="1:1" ht="14.25" customHeight="1" x14ac:dyDescent="0.25">
      <c r="A1829" s="113"/>
    </row>
    <row r="1830" spans="1:1" ht="14.25" customHeight="1" x14ac:dyDescent="0.25">
      <c r="A1830" s="113"/>
    </row>
    <row r="1831" spans="1:1" ht="14.25" customHeight="1" x14ac:dyDescent="0.25">
      <c r="A1831" s="113"/>
    </row>
    <row r="1832" spans="1:1" ht="14.25" customHeight="1" x14ac:dyDescent="0.25">
      <c r="A1832" s="113"/>
    </row>
    <row r="1833" spans="1:1" ht="14.25" customHeight="1" x14ac:dyDescent="0.25">
      <c r="A1833" s="113"/>
    </row>
    <row r="1834" spans="1:1" ht="14.25" customHeight="1" x14ac:dyDescent="0.25">
      <c r="A1834" s="113"/>
    </row>
    <row r="1835" spans="1:1" ht="14.25" customHeight="1" x14ac:dyDescent="0.25">
      <c r="A1835" s="113"/>
    </row>
    <row r="1836" spans="1:1" ht="14.25" customHeight="1" x14ac:dyDescent="0.25">
      <c r="A1836" s="113"/>
    </row>
    <row r="1837" spans="1:1" ht="14.25" customHeight="1" x14ac:dyDescent="0.25">
      <c r="A1837" s="113"/>
    </row>
    <row r="1838" spans="1:1" ht="14.25" customHeight="1" x14ac:dyDescent="0.25">
      <c r="A1838" s="113"/>
    </row>
    <row r="1839" spans="1:1" ht="14.25" customHeight="1" x14ac:dyDescent="0.25">
      <c r="A1839" s="113"/>
    </row>
    <row r="1840" spans="1:1" ht="14.25" customHeight="1" x14ac:dyDescent="0.25">
      <c r="A1840" s="113"/>
    </row>
    <row r="1841" spans="1:1" ht="14.25" customHeight="1" x14ac:dyDescent="0.25">
      <c r="A1841" s="113"/>
    </row>
    <row r="1842" spans="1:1" ht="14.25" customHeight="1" x14ac:dyDescent="0.25">
      <c r="A1842" s="113"/>
    </row>
    <row r="1843" spans="1:1" ht="14.25" customHeight="1" x14ac:dyDescent="0.25">
      <c r="A1843" s="113"/>
    </row>
    <row r="1844" spans="1:1" ht="14.25" customHeight="1" x14ac:dyDescent="0.25">
      <c r="A1844" s="113"/>
    </row>
    <row r="1845" spans="1:1" ht="14.25" customHeight="1" x14ac:dyDescent="0.25">
      <c r="A1845" s="113"/>
    </row>
    <row r="1846" spans="1:1" ht="14.25" customHeight="1" x14ac:dyDescent="0.25">
      <c r="A1846" s="113"/>
    </row>
    <row r="1847" spans="1:1" ht="14.25" customHeight="1" x14ac:dyDescent="0.25">
      <c r="A1847" s="113"/>
    </row>
    <row r="1848" spans="1:1" ht="14.25" customHeight="1" x14ac:dyDescent="0.25">
      <c r="A1848" s="113"/>
    </row>
    <row r="1849" spans="1:1" ht="14.25" customHeight="1" x14ac:dyDescent="0.25">
      <c r="A1849" s="113"/>
    </row>
    <row r="1850" spans="1:1" ht="14.25" customHeight="1" x14ac:dyDescent="0.25">
      <c r="A1850" s="113"/>
    </row>
    <row r="1851" spans="1:1" ht="14.25" customHeight="1" x14ac:dyDescent="0.25">
      <c r="A1851" s="113"/>
    </row>
    <row r="1852" spans="1:1" ht="14.25" customHeight="1" x14ac:dyDescent="0.25">
      <c r="A1852" s="113"/>
    </row>
    <row r="1853" spans="1:1" ht="14.25" customHeight="1" x14ac:dyDescent="0.25">
      <c r="A1853" s="113"/>
    </row>
    <row r="1854" spans="1:1" ht="14.25" customHeight="1" x14ac:dyDescent="0.25">
      <c r="A1854" s="113"/>
    </row>
    <row r="1855" spans="1:1" ht="14.25" customHeight="1" x14ac:dyDescent="0.25">
      <c r="A1855" s="113"/>
    </row>
    <row r="1856" spans="1:1" ht="14.25" customHeight="1" x14ac:dyDescent="0.25">
      <c r="A1856" s="113"/>
    </row>
    <row r="1857" spans="1:1" ht="14.25" customHeight="1" x14ac:dyDescent="0.25">
      <c r="A1857" s="113"/>
    </row>
    <row r="1858" spans="1:1" ht="14.25" customHeight="1" x14ac:dyDescent="0.25">
      <c r="A1858" s="113"/>
    </row>
    <row r="1859" spans="1:1" ht="14.25" customHeight="1" x14ac:dyDescent="0.25">
      <c r="A1859" s="113"/>
    </row>
    <row r="1860" spans="1:1" ht="14.25" customHeight="1" x14ac:dyDescent="0.25">
      <c r="A1860" s="113"/>
    </row>
    <row r="1861" spans="1:1" ht="14.25" customHeight="1" x14ac:dyDescent="0.25">
      <c r="A1861" s="113"/>
    </row>
    <row r="1862" spans="1:1" ht="14.25" customHeight="1" x14ac:dyDescent="0.25">
      <c r="A1862" s="113"/>
    </row>
    <row r="1863" spans="1:1" ht="14.25" customHeight="1" x14ac:dyDescent="0.25">
      <c r="A1863" s="113"/>
    </row>
    <row r="1864" spans="1:1" ht="14.25" customHeight="1" x14ac:dyDescent="0.25">
      <c r="A1864" s="113"/>
    </row>
    <row r="1865" spans="1:1" ht="14.25" customHeight="1" x14ac:dyDescent="0.25">
      <c r="A1865" s="113"/>
    </row>
    <row r="1866" spans="1:1" ht="14.25" customHeight="1" x14ac:dyDescent="0.25">
      <c r="A1866" s="113"/>
    </row>
    <row r="1867" spans="1:1" ht="14.25" customHeight="1" x14ac:dyDescent="0.25">
      <c r="A1867" s="113"/>
    </row>
    <row r="1868" spans="1:1" ht="14.25" customHeight="1" x14ac:dyDescent="0.25">
      <c r="A1868" s="113"/>
    </row>
    <row r="1869" spans="1:1" ht="14.25" customHeight="1" x14ac:dyDescent="0.25">
      <c r="A1869" s="113"/>
    </row>
    <row r="1870" spans="1:1" ht="14.25" customHeight="1" x14ac:dyDescent="0.25">
      <c r="A1870" s="113"/>
    </row>
    <row r="1871" spans="1:1" ht="14.25" customHeight="1" x14ac:dyDescent="0.25">
      <c r="A1871" s="113"/>
    </row>
    <row r="1872" spans="1:1" ht="14.25" customHeight="1" x14ac:dyDescent="0.25">
      <c r="A1872" s="113"/>
    </row>
    <row r="1873" spans="1:1" ht="14.25" customHeight="1" x14ac:dyDescent="0.25">
      <c r="A1873" s="113"/>
    </row>
    <row r="1874" spans="1:1" ht="14.25" customHeight="1" x14ac:dyDescent="0.25">
      <c r="A1874" s="113"/>
    </row>
    <row r="1875" spans="1:1" ht="14.25" customHeight="1" x14ac:dyDescent="0.25">
      <c r="A1875" s="113"/>
    </row>
    <row r="1876" spans="1:1" ht="14.25" customHeight="1" x14ac:dyDescent="0.25">
      <c r="A1876" s="113"/>
    </row>
    <row r="1877" spans="1:1" ht="14.25" customHeight="1" x14ac:dyDescent="0.25">
      <c r="A1877" s="113"/>
    </row>
    <row r="1878" spans="1:1" ht="14.25" customHeight="1" x14ac:dyDescent="0.25">
      <c r="A1878" s="113"/>
    </row>
    <row r="1879" spans="1:1" ht="14.25" customHeight="1" x14ac:dyDescent="0.25">
      <c r="A1879" s="113"/>
    </row>
    <row r="1880" spans="1:1" ht="14.25" customHeight="1" x14ac:dyDescent="0.25">
      <c r="A1880" s="113"/>
    </row>
    <row r="1881" spans="1:1" ht="14.25" customHeight="1" x14ac:dyDescent="0.25">
      <c r="A1881" s="113"/>
    </row>
    <row r="1882" spans="1:1" ht="14.25" customHeight="1" x14ac:dyDescent="0.25">
      <c r="A1882" s="113"/>
    </row>
    <row r="1883" spans="1:1" ht="14.25" customHeight="1" x14ac:dyDescent="0.25">
      <c r="A1883" s="113"/>
    </row>
    <row r="1884" spans="1:1" ht="14.25" customHeight="1" x14ac:dyDescent="0.25">
      <c r="A1884" s="113"/>
    </row>
    <row r="1885" spans="1:1" ht="14.25" customHeight="1" x14ac:dyDescent="0.25">
      <c r="A1885" s="113"/>
    </row>
    <row r="1886" spans="1:1" ht="14.25" customHeight="1" x14ac:dyDescent="0.25">
      <c r="A1886" s="113"/>
    </row>
    <row r="1887" spans="1:1" ht="14.25" customHeight="1" x14ac:dyDescent="0.25">
      <c r="A1887" s="113"/>
    </row>
    <row r="1888" spans="1:1" ht="14.25" customHeight="1" x14ac:dyDescent="0.25">
      <c r="A1888" s="113"/>
    </row>
    <row r="1889" spans="1:1" ht="14.25" customHeight="1" x14ac:dyDescent="0.25">
      <c r="A1889" s="113"/>
    </row>
    <row r="1890" spans="1:1" ht="14.25" customHeight="1" x14ac:dyDescent="0.25">
      <c r="A1890" s="113"/>
    </row>
    <row r="1891" spans="1:1" ht="14.25" customHeight="1" x14ac:dyDescent="0.25">
      <c r="A1891" s="113"/>
    </row>
    <row r="1892" spans="1:1" ht="14.25" customHeight="1" x14ac:dyDescent="0.25">
      <c r="A1892" s="113"/>
    </row>
    <row r="1893" spans="1:1" ht="14.25" customHeight="1" x14ac:dyDescent="0.25">
      <c r="A1893" s="113"/>
    </row>
    <row r="1894" spans="1:1" ht="14.25" customHeight="1" x14ac:dyDescent="0.25">
      <c r="A1894" s="113"/>
    </row>
    <row r="1895" spans="1:1" ht="14.25" customHeight="1" x14ac:dyDescent="0.25">
      <c r="A1895" s="113"/>
    </row>
    <row r="1896" spans="1:1" ht="14.25" customHeight="1" x14ac:dyDescent="0.25">
      <c r="A1896" s="113"/>
    </row>
    <row r="1897" spans="1:1" ht="14.25" customHeight="1" x14ac:dyDescent="0.25">
      <c r="A1897" s="113"/>
    </row>
    <row r="1898" spans="1:1" ht="14.25" customHeight="1" x14ac:dyDescent="0.25">
      <c r="A1898" s="113"/>
    </row>
    <row r="1899" spans="1:1" ht="14.25" customHeight="1" x14ac:dyDescent="0.25">
      <c r="A1899" s="113"/>
    </row>
    <row r="1900" spans="1:1" ht="14.25" customHeight="1" x14ac:dyDescent="0.25">
      <c r="A1900" s="113"/>
    </row>
    <row r="1901" spans="1:1" ht="14.25" customHeight="1" x14ac:dyDescent="0.25">
      <c r="A1901" s="113"/>
    </row>
    <row r="1902" spans="1:1" ht="14.25" customHeight="1" x14ac:dyDescent="0.25">
      <c r="A1902" s="113"/>
    </row>
    <row r="1903" spans="1:1" ht="14.25" customHeight="1" x14ac:dyDescent="0.25">
      <c r="A1903" s="113"/>
    </row>
    <row r="1904" spans="1:1" ht="14.25" customHeight="1" x14ac:dyDescent="0.25">
      <c r="A1904" s="113"/>
    </row>
    <row r="1905" spans="1:1" ht="14.25" customHeight="1" x14ac:dyDescent="0.25">
      <c r="A1905" s="113"/>
    </row>
    <row r="1906" spans="1:1" ht="14.25" customHeight="1" x14ac:dyDescent="0.25">
      <c r="A1906" s="113"/>
    </row>
    <row r="1907" spans="1:1" ht="14.25" customHeight="1" x14ac:dyDescent="0.25">
      <c r="A1907" s="113"/>
    </row>
    <row r="1908" spans="1:1" ht="14.25" customHeight="1" x14ac:dyDescent="0.25">
      <c r="A1908" s="113"/>
    </row>
    <row r="1909" spans="1:1" ht="14.25" customHeight="1" x14ac:dyDescent="0.25">
      <c r="A1909" s="113"/>
    </row>
    <row r="1910" spans="1:1" ht="14.25" customHeight="1" x14ac:dyDescent="0.25">
      <c r="A1910" s="113"/>
    </row>
    <row r="1911" spans="1:1" ht="14.25" customHeight="1" x14ac:dyDescent="0.25">
      <c r="A1911" s="113"/>
    </row>
    <row r="1912" spans="1:1" ht="14.25" customHeight="1" x14ac:dyDescent="0.25">
      <c r="A1912" s="113"/>
    </row>
    <row r="1913" spans="1:1" ht="14.25" customHeight="1" x14ac:dyDescent="0.25">
      <c r="A1913" s="113"/>
    </row>
    <row r="1914" spans="1:1" ht="14.25" customHeight="1" x14ac:dyDescent="0.25">
      <c r="A1914" s="113"/>
    </row>
    <row r="1915" spans="1:1" ht="14.25" customHeight="1" x14ac:dyDescent="0.25">
      <c r="A1915" s="113"/>
    </row>
    <row r="1916" spans="1:1" ht="14.25" customHeight="1" x14ac:dyDescent="0.25">
      <c r="A1916" s="113"/>
    </row>
    <row r="1917" spans="1:1" ht="14.25" customHeight="1" x14ac:dyDescent="0.25">
      <c r="A1917" s="113"/>
    </row>
    <row r="1918" spans="1:1" ht="14.25" customHeight="1" x14ac:dyDescent="0.25">
      <c r="A1918" s="113"/>
    </row>
    <row r="1919" spans="1:1" ht="14.25" customHeight="1" x14ac:dyDescent="0.25">
      <c r="A1919" s="113"/>
    </row>
    <row r="1920" spans="1:1" ht="14.25" customHeight="1" x14ac:dyDescent="0.25">
      <c r="A1920" s="113"/>
    </row>
    <row r="1921" spans="1:1" ht="14.25" customHeight="1" x14ac:dyDescent="0.25">
      <c r="A1921" s="113"/>
    </row>
    <row r="1922" spans="1:1" ht="14.25" customHeight="1" x14ac:dyDescent="0.25">
      <c r="A1922" s="113"/>
    </row>
    <row r="1923" spans="1:1" ht="14.25" customHeight="1" x14ac:dyDescent="0.25">
      <c r="A1923" s="113"/>
    </row>
    <row r="1924" spans="1:1" ht="14.25" customHeight="1" x14ac:dyDescent="0.25">
      <c r="A1924" s="113"/>
    </row>
    <row r="1925" spans="1:1" ht="14.25" customHeight="1" x14ac:dyDescent="0.25">
      <c r="A1925" s="113"/>
    </row>
    <row r="1926" spans="1:1" ht="14.25" customHeight="1" x14ac:dyDescent="0.25">
      <c r="A1926" s="113"/>
    </row>
    <row r="1927" spans="1:1" ht="14.25" customHeight="1" x14ac:dyDescent="0.25">
      <c r="A1927" s="113"/>
    </row>
    <row r="1928" spans="1:1" ht="14.25" customHeight="1" x14ac:dyDescent="0.25">
      <c r="A1928" s="113"/>
    </row>
    <row r="1929" spans="1:1" ht="14.25" customHeight="1" x14ac:dyDescent="0.25">
      <c r="A1929" s="113"/>
    </row>
    <row r="1930" spans="1:1" ht="14.25" customHeight="1" x14ac:dyDescent="0.25">
      <c r="A1930" s="113"/>
    </row>
    <row r="1931" spans="1:1" ht="14.25" customHeight="1" x14ac:dyDescent="0.25">
      <c r="A1931" s="113"/>
    </row>
    <row r="1932" spans="1:1" ht="14.25" customHeight="1" x14ac:dyDescent="0.25">
      <c r="A1932" s="113"/>
    </row>
    <row r="1933" spans="1:1" ht="14.25" customHeight="1" x14ac:dyDescent="0.25">
      <c r="A1933" s="113"/>
    </row>
    <row r="1934" spans="1:1" ht="14.25" customHeight="1" x14ac:dyDescent="0.25">
      <c r="A1934" s="113"/>
    </row>
    <row r="1935" spans="1:1" ht="14.25" customHeight="1" x14ac:dyDescent="0.25">
      <c r="A1935" s="113"/>
    </row>
    <row r="1936" spans="1:1" ht="14.25" customHeight="1" x14ac:dyDescent="0.25">
      <c r="A1936" s="113"/>
    </row>
    <row r="1937" spans="1:1" ht="14.25" customHeight="1" x14ac:dyDescent="0.25">
      <c r="A1937" s="113"/>
    </row>
    <row r="1938" spans="1:1" ht="14.25" customHeight="1" x14ac:dyDescent="0.25">
      <c r="A1938" s="113"/>
    </row>
    <row r="1939" spans="1:1" ht="14.25" customHeight="1" x14ac:dyDescent="0.25">
      <c r="A1939" s="113"/>
    </row>
    <row r="1940" spans="1:1" ht="14.25" customHeight="1" x14ac:dyDescent="0.25">
      <c r="A1940" s="113"/>
    </row>
    <row r="1941" spans="1:1" ht="14.25" customHeight="1" x14ac:dyDescent="0.25">
      <c r="A1941" s="113"/>
    </row>
    <row r="1942" spans="1:1" ht="14.25" customHeight="1" x14ac:dyDescent="0.25">
      <c r="A1942" s="113"/>
    </row>
    <row r="1943" spans="1:1" ht="14.25" customHeight="1" x14ac:dyDescent="0.25">
      <c r="A1943" s="113"/>
    </row>
    <row r="1944" spans="1:1" ht="14.25" customHeight="1" x14ac:dyDescent="0.25">
      <c r="A1944" s="113"/>
    </row>
    <row r="1945" spans="1:1" ht="14.25" customHeight="1" x14ac:dyDescent="0.25">
      <c r="A1945" s="113"/>
    </row>
    <row r="1946" spans="1:1" ht="14.25" customHeight="1" x14ac:dyDescent="0.25">
      <c r="A1946" s="113"/>
    </row>
    <row r="1947" spans="1:1" ht="14.25" customHeight="1" x14ac:dyDescent="0.25">
      <c r="A1947" s="113"/>
    </row>
    <row r="1948" spans="1:1" ht="14.25" customHeight="1" x14ac:dyDescent="0.25">
      <c r="A1948" s="113"/>
    </row>
    <row r="1949" spans="1:1" ht="14.25" customHeight="1" x14ac:dyDescent="0.25">
      <c r="A1949" s="113"/>
    </row>
    <row r="1950" spans="1:1" ht="14.25" customHeight="1" x14ac:dyDescent="0.25">
      <c r="A1950" s="113"/>
    </row>
    <row r="1951" spans="1:1" ht="14.25" customHeight="1" x14ac:dyDescent="0.25">
      <c r="A1951" s="113"/>
    </row>
    <row r="1952" spans="1:1" ht="14.25" customHeight="1" x14ac:dyDescent="0.25">
      <c r="A1952" s="113"/>
    </row>
    <row r="1953" spans="1:1" ht="14.25" customHeight="1" x14ac:dyDescent="0.25">
      <c r="A1953" s="113"/>
    </row>
    <row r="1954" spans="1:1" ht="14.25" customHeight="1" x14ac:dyDescent="0.25">
      <c r="A1954" s="113"/>
    </row>
    <row r="1955" spans="1:1" ht="14.25" customHeight="1" x14ac:dyDescent="0.25">
      <c r="A1955" s="113"/>
    </row>
    <row r="1956" spans="1:1" ht="14.25" customHeight="1" x14ac:dyDescent="0.25">
      <c r="A1956" s="113"/>
    </row>
    <row r="1957" spans="1:1" ht="14.25" customHeight="1" x14ac:dyDescent="0.25">
      <c r="A1957" s="113"/>
    </row>
    <row r="1958" spans="1:1" ht="14.25" customHeight="1" x14ac:dyDescent="0.25">
      <c r="A1958" s="113"/>
    </row>
    <row r="1959" spans="1:1" ht="14.25" customHeight="1" x14ac:dyDescent="0.25">
      <c r="A1959" s="113"/>
    </row>
    <row r="1960" spans="1:1" ht="14.25" customHeight="1" x14ac:dyDescent="0.25">
      <c r="A1960" s="113"/>
    </row>
    <row r="1961" spans="1:1" ht="14.25" customHeight="1" x14ac:dyDescent="0.25">
      <c r="A1961" s="113"/>
    </row>
    <row r="1962" spans="1:1" ht="14.25" customHeight="1" x14ac:dyDescent="0.25">
      <c r="A1962" s="113"/>
    </row>
    <row r="1963" spans="1:1" ht="14.25" customHeight="1" x14ac:dyDescent="0.25">
      <c r="A1963" s="113"/>
    </row>
    <row r="1964" spans="1:1" ht="14.25" customHeight="1" x14ac:dyDescent="0.25">
      <c r="A1964" s="113"/>
    </row>
    <row r="1965" spans="1:1" ht="14.25" customHeight="1" x14ac:dyDescent="0.25">
      <c r="A1965" s="113"/>
    </row>
    <row r="1966" spans="1:1" ht="14.25" customHeight="1" x14ac:dyDescent="0.25">
      <c r="A1966" s="113"/>
    </row>
    <row r="1967" spans="1:1" ht="14.25" customHeight="1" x14ac:dyDescent="0.25">
      <c r="A1967" s="113"/>
    </row>
    <row r="1968" spans="1:1" ht="14.25" customHeight="1" x14ac:dyDescent="0.25">
      <c r="A1968" s="113"/>
    </row>
    <row r="1969" spans="1:1" ht="14.25" customHeight="1" x14ac:dyDescent="0.25">
      <c r="A1969" s="113"/>
    </row>
    <row r="1970" spans="1:1" ht="14.25" customHeight="1" x14ac:dyDescent="0.25">
      <c r="A1970" s="113"/>
    </row>
    <row r="1971" spans="1:1" ht="14.25" customHeight="1" x14ac:dyDescent="0.25">
      <c r="A1971" s="113"/>
    </row>
    <row r="1972" spans="1:1" ht="14.25" customHeight="1" x14ac:dyDescent="0.25">
      <c r="A1972" s="113"/>
    </row>
    <row r="1973" spans="1:1" ht="14.25" customHeight="1" x14ac:dyDescent="0.25">
      <c r="A1973" s="113"/>
    </row>
    <row r="1974" spans="1:1" ht="14.25" customHeight="1" x14ac:dyDescent="0.25">
      <c r="A1974" s="113"/>
    </row>
    <row r="1975" spans="1:1" ht="14.25" customHeight="1" x14ac:dyDescent="0.25">
      <c r="A1975" s="113"/>
    </row>
    <row r="1976" spans="1:1" ht="14.25" customHeight="1" x14ac:dyDescent="0.25">
      <c r="A1976" s="113"/>
    </row>
    <row r="1977" spans="1:1" ht="14.25" customHeight="1" x14ac:dyDescent="0.25">
      <c r="A1977" s="113"/>
    </row>
    <row r="1978" spans="1:1" ht="14.25" customHeight="1" x14ac:dyDescent="0.25">
      <c r="A1978" s="113"/>
    </row>
    <row r="1979" spans="1:1" ht="14.25" customHeight="1" x14ac:dyDescent="0.25">
      <c r="A1979" s="113"/>
    </row>
    <row r="1980" spans="1:1" ht="14.25" customHeight="1" x14ac:dyDescent="0.25">
      <c r="A1980" s="113"/>
    </row>
    <row r="1981" spans="1:1" ht="14.25" customHeight="1" x14ac:dyDescent="0.25">
      <c r="A1981" s="113"/>
    </row>
    <row r="1982" spans="1:1" ht="14.25" customHeight="1" x14ac:dyDescent="0.25">
      <c r="A1982" s="113"/>
    </row>
    <row r="1983" spans="1:1" ht="14.25" customHeight="1" x14ac:dyDescent="0.25">
      <c r="A1983" s="113"/>
    </row>
    <row r="1984" spans="1:1" ht="14.25" customHeight="1" x14ac:dyDescent="0.25">
      <c r="A1984" s="113"/>
    </row>
    <row r="1985" spans="1:1" ht="14.25" customHeight="1" x14ac:dyDescent="0.25">
      <c r="A1985" s="113"/>
    </row>
    <row r="1986" spans="1:1" ht="14.25" customHeight="1" x14ac:dyDescent="0.25">
      <c r="A1986" s="113"/>
    </row>
    <row r="1987" spans="1:1" ht="14.25" customHeight="1" x14ac:dyDescent="0.25">
      <c r="A1987" s="113"/>
    </row>
    <row r="1988" spans="1:1" ht="14.25" customHeight="1" x14ac:dyDescent="0.25">
      <c r="A1988" s="113"/>
    </row>
    <row r="1989" spans="1:1" ht="14.25" customHeight="1" x14ac:dyDescent="0.25">
      <c r="A1989" s="113"/>
    </row>
    <row r="1990" spans="1:1" ht="14.25" customHeight="1" x14ac:dyDescent="0.25">
      <c r="A1990" s="113"/>
    </row>
    <row r="1991" spans="1:1" ht="14.25" customHeight="1" x14ac:dyDescent="0.25">
      <c r="A1991" s="113"/>
    </row>
    <row r="1992" spans="1:1" ht="14.25" customHeight="1" x14ac:dyDescent="0.25">
      <c r="A1992" s="113"/>
    </row>
    <row r="1993" spans="1:1" ht="14.25" customHeight="1" x14ac:dyDescent="0.25">
      <c r="A1993" s="113"/>
    </row>
    <row r="1994" spans="1:1" ht="14.25" customHeight="1" x14ac:dyDescent="0.25">
      <c r="A1994" s="113"/>
    </row>
    <row r="1995" spans="1:1" ht="14.25" customHeight="1" x14ac:dyDescent="0.25">
      <c r="A1995" s="113"/>
    </row>
    <row r="1996" spans="1:1" ht="14.25" customHeight="1" x14ac:dyDescent="0.25">
      <c r="A1996" s="113"/>
    </row>
    <row r="1997" spans="1:1" ht="14.25" customHeight="1" x14ac:dyDescent="0.25">
      <c r="A1997" s="113"/>
    </row>
    <row r="1998" spans="1:1" ht="14.25" customHeight="1" x14ac:dyDescent="0.25">
      <c r="A1998" s="113"/>
    </row>
    <row r="1999" spans="1:1" ht="14.25" customHeight="1" x14ac:dyDescent="0.25">
      <c r="A1999" s="113"/>
    </row>
    <row r="2000" spans="1:1" ht="14.25" customHeight="1" x14ac:dyDescent="0.25">
      <c r="A2000" s="113"/>
    </row>
    <row r="2001" spans="1:1" ht="14.25" customHeight="1" x14ac:dyDescent="0.25">
      <c r="A2001" s="113"/>
    </row>
    <row r="2002" spans="1:1" ht="14.25" customHeight="1" x14ac:dyDescent="0.25">
      <c r="A2002" s="113"/>
    </row>
    <row r="2003" spans="1:1" ht="14.25" customHeight="1" x14ac:dyDescent="0.25">
      <c r="A2003" s="113"/>
    </row>
    <row r="2004" spans="1:1" ht="14.25" customHeight="1" x14ac:dyDescent="0.25">
      <c r="A2004" s="113"/>
    </row>
    <row r="2005" spans="1:1" ht="14.25" customHeight="1" x14ac:dyDescent="0.25">
      <c r="A2005" s="113"/>
    </row>
    <row r="2006" spans="1:1" ht="14.25" customHeight="1" x14ac:dyDescent="0.25">
      <c r="A2006" s="113"/>
    </row>
    <row r="2007" spans="1:1" ht="14.25" customHeight="1" x14ac:dyDescent="0.25">
      <c r="A2007" s="113"/>
    </row>
    <row r="2008" spans="1:1" ht="14.25" customHeight="1" x14ac:dyDescent="0.25">
      <c r="A2008" s="113"/>
    </row>
    <row r="2009" spans="1:1" ht="14.25" customHeight="1" x14ac:dyDescent="0.25">
      <c r="A2009" s="113"/>
    </row>
    <row r="2010" spans="1:1" ht="14.25" customHeight="1" x14ac:dyDescent="0.25">
      <c r="A2010" s="113"/>
    </row>
    <row r="2011" spans="1:1" ht="14.25" customHeight="1" x14ac:dyDescent="0.25">
      <c r="A2011" s="113"/>
    </row>
    <row r="2012" spans="1:1" ht="14.25" customHeight="1" x14ac:dyDescent="0.25">
      <c r="A2012" s="113"/>
    </row>
    <row r="2013" spans="1:1" ht="14.25" customHeight="1" x14ac:dyDescent="0.25">
      <c r="A2013" s="113"/>
    </row>
    <row r="2014" spans="1:1" ht="14.25" customHeight="1" x14ac:dyDescent="0.25">
      <c r="A2014" s="113"/>
    </row>
    <row r="2015" spans="1:1" ht="14.25" customHeight="1" x14ac:dyDescent="0.25">
      <c r="A2015" s="113"/>
    </row>
    <row r="2016" spans="1:1" ht="14.25" customHeight="1" x14ac:dyDescent="0.25">
      <c r="A2016" s="113"/>
    </row>
    <row r="2017" spans="1:1" ht="14.25" customHeight="1" x14ac:dyDescent="0.25">
      <c r="A2017" s="113"/>
    </row>
    <row r="2018" spans="1:1" ht="14.25" customHeight="1" x14ac:dyDescent="0.25">
      <c r="A2018" s="113"/>
    </row>
    <row r="2019" spans="1:1" ht="14.25" customHeight="1" x14ac:dyDescent="0.25">
      <c r="A2019" s="113"/>
    </row>
    <row r="2020" spans="1:1" ht="14.25" customHeight="1" x14ac:dyDescent="0.25">
      <c r="A2020" s="113"/>
    </row>
    <row r="2021" spans="1:1" ht="14.25" customHeight="1" x14ac:dyDescent="0.25">
      <c r="A2021" s="113"/>
    </row>
    <row r="2022" spans="1:1" ht="14.25" customHeight="1" x14ac:dyDescent="0.25">
      <c r="A2022" s="113"/>
    </row>
    <row r="2023" spans="1:1" ht="14.25" customHeight="1" x14ac:dyDescent="0.25">
      <c r="A2023" s="113"/>
    </row>
    <row r="2024" spans="1:1" ht="14.25" customHeight="1" x14ac:dyDescent="0.25">
      <c r="A2024" s="113"/>
    </row>
    <row r="2025" spans="1:1" ht="14.25" customHeight="1" x14ac:dyDescent="0.25">
      <c r="A2025" s="113"/>
    </row>
    <row r="2026" spans="1:1" ht="14.25" customHeight="1" x14ac:dyDescent="0.25">
      <c r="A2026" s="113"/>
    </row>
    <row r="2027" spans="1:1" ht="14.25" customHeight="1" x14ac:dyDescent="0.25">
      <c r="A2027" s="113"/>
    </row>
    <row r="2028" spans="1:1" ht="14.25" customHeight="1" x14ac:dyDescent="0.25">
      <c r="A2028" s="113"/>
    </row>
    <row r="2029" spans="1:1" ht="14.25" customHeight="1" x14ac:dyDescent="0.25">
      <c r="A2029" s="113"/>
    </row>
    <row r="2030" spans="1:1" ht="14.25" customHeight="1" x14ac:dyDescent="0.25">
      <c r="A2030" s="113"/>
    </row>
    <row r="2031" spans="1:1" ht="14.25" customHeight="1" x14ac:dyDescent="0.25">
      <c r="A2031" s="113"/>
    </row>
    <row r="2032" spans="1:1" ht="14.25" customHeight="1" x14ac:dyDescent="0.25">
      <c r="A2032" s="113"/>
    </row>
    <row r="2033" spans="1:1" ht="14.25" customHeight="1" x14ac:dyDescent="0.25">
      <c r="A2033" s="113"/>
    </row>
    <row r="2034" spans="1:1" ht="14.25" customHeight="1" x14ac:dyDescent="0.25">
      <c r="A2034" s="113"/>
    </row>
    <row r="2035" spans="1:1" ht="14.25" customHeight="1" x14ac:dyDescent="0.25">
      <c r="A2035" s="113"/>
    </row>
    <row r="2036" spans="1:1" ht="14.25" customHeight="1" x14ac:dyDescent="0.25">
      <c r="A2036" s="113"/>
    </row>
    <row r="2037" spans="1:1" ht="14.25" customHeight="1" x14ac:dyDescent="0.25">
      <c r="A2037" s="113"/>
    </row>
    <row r="2038" spans="1:1" ht="14.25" customHeight="1" x14ac:dyDescent="0.25">
      <c r="A2038" s="113"/>
    </row>
    <row r="2039" spans="1:1" ht="14.25" customHeight="1" x14ac:dyDescent="0.25">
      <c r="A2039" s="113"/>
    </row>
    <row r="2040" spans="1:1" ht="14.25" customHeight="1" x14ac:dyDescent="0.25">
      <c r="A2040" s="113"/>
    </row>
    <row r="2041" spans="1:1" ht="14.25" customHeight="1" x14ac:dyDescent="0.25">
      <c r="A2041" s="113"/>
    </row>
    <row r="2042" spans="1:1" ht="14.25" customHeight="1" x14ac:dyDescent="0.25">
      <c r="A2042" s="113"/>
    </row>
    <row r="2043" spans="1:1" ht="14.25" customHeight="1" x14ac:dyDescent="0.25">
      <c r="A2043" s="113"/>
    </row>
    <row r="2044" spans="1:1" ht="14.25" customHeight="1" x14ac:dyDescent="0.25">
      <c r="A2044" s="113"/>
    </row>
    <row r="2045" spans="1:1" ht="14.25" customHeight="1" x14ac:dyDescent="0.25">
      <c r="A2045" s="113"/>
    </row>
    <row r="2046" spans="1:1" ht="14.25" customHeight="1" x14ac:dyDescent="0.25">
      <c r="A2046" s="113"/>
    </row>
    <row r="2047" spans="1:1" ht="14.25" customHeight="1" x14ac:dyDescent="0.25">
      <c r="A2047" s="113"/>
    </row>
    <row r="2048" spans="1:1" ht="14.25" customHeight="1" x14ac:dyDescent="0.25">
      <c r="A2048" s="113"/>
    </row>
    <row r="2049" spans="1:1" ht="14.25" customHeight="1" x14ac:dyDescent="0.25">
      <c r="A2049" s="113"/>
    </row>
    <row r="2050" spans="1:1" ht="14.25" customHeight="1" x14ac:dyDescent="0.25">
      <c r="A2050" s="113"/>
    </row>
    <row r="2051" spans="1:1" ht="14.25" customHeight="1" x14ac:dyDescent="0.25">
      <c r="A2051" s="113"/>
    </row>
    <row r="2052" spans="1:1" ht="14.25" customHeight="1" x14ac:dyDescent="0.25">
      <c r="A2052" s="113"/>
    </row>
    <row r="2053" spans="1:1" ht="14.25" customHeight="1" x14ac:dyDescent="0.25">
      <c r="A2053" s="113"/>
    </row>
    <row r="2054" spans="1:1" ht="14.25" customHeight="1" x14ac:dyDescent="0.25">
      <c r="A2054" s="113"/>
    </row>
    <row r="2055" spans="1:1" ht="14.25" customHeight="1" x14ac:dyDescent="0.25">
      <c r="A2055" s="113"/>
    </row>
    <row r="2056" spans="1:1" ht="14.25" customHeight="1" x14ac:dyDescent="0.25">
      <c r="A2056" s="113"/>
    </row>
    <row r="2057" spans="1:1" ht="14.25" customHeight="1" x14ac:dyDescent="0.25">
      <c r="A2057" s="113"/>
    </row>
    <row r="2058" spans="1:1" ht="14.25" customHeight="1" x14ac:dyDescent="0.25">
      <c r="A2058" s="113"/>
    </row>
    <row r="2059" spans="1:1" ht="14.25" customHeight="1" x14ac:dyDescent="0.25">
      <c r="A2059" s="113"/>
    </row>
    <row r="2060" spans="1:1" ht="14.25" customHeight="1" x14ac:dyDescent="0.25">
      <c r="A2060" s="113"/>
    </row>
    <row r="2061" spans="1:1" ht="14.25" customHeight="1" x14ac:dyDescent="0.25">
      <c r="A2061" s="113"/>
    </row>
    <row r="2062" spans="1:1" ht="14.25" customHeight="1" x14ac:dyDescent="0.25">
      <c r="A2062" s="113"/>
    </row>
    <row r="2063" spans="1:1" ht="14.25" customHeight="1" x14ac:dyDescent="0.25">
      <c r="A2063" s="113"/>
    </row>
    <row r="2064" spans="1:1" ht="14.25" customHeight="1" x14ac:dyDescent="0.25">
      <c r="A2064" s="113"/>
    </row>
    <row r="2065" spans="1:1" ht="14.25" customHeight="1" x14ac:dyDescent="0.25">
      <c r="A2065" s="113"/>
    </row>
    <row r="2066" spans="1:1" ht="14.25" customHeight="1" x14ac:dyDescent="0.25">
      <c r="A2066" s="113"/>
    </row>
    <row r="2067" spans="1:1" ht="14.25" customHeight="1" x14ac:dyDescent="0.25">
      <c r="A2067" s="113"/>
    </row>
    <row r="2068" spans="1:1" ht="14.25" customHeight="1" x14ac:dyDescent="0.25">
      <c r="A2068" s="113"/>
    </row>
    <row r="2069" spans="1:1" ht="14.25" customHeight="1" x14ac:dyDescent="0.25">
      <c r="A2069" s="113"/>
    </row>
    <row r="2070" spans="1:1" ht="14.25" customHeight="1" x14ac:dyDescent="0.25">
      <c r="A2070" s="113"/>
    </row>
    <row r="2071" spans="1:1" ht="14.25" customHeight="1" x14ac:dyDescent="0.25">
      <c r="A2071" s="113"/>
    </row>
    <row r="2072" spans="1:1" ht="14.25" customHeight="1" x14ac:dyDescent="0.25">
      <c r="A2072" s="113"/>
    </row>
    <row r="2073" spans="1:1" ht="14.25" customHeight="1" x14ac:dyDescent="0.25">
      <c r="A2073" s="113"/>
    </row>
    <row r="2074" spans="1:1" ht="14.25" customHeight="1" x14ac:dyDescent="0.25">
      <c r="A2074" s="113"/>
    </row>
    <row r="2075" spans="1:1" ht="14.25" customHeight="1" x14ac:dyDescent="0.25">
      <c r="A2075" s="113"/>
    </row>
    <row r="2076" spans="1:1" ht="14.25" customHeight="1" x14ac:dyDescent="0.25">
      <c r="A2076" s="113"/>
    </row>
    <row r="2077" spans="1:1" ht="14.25" customHeight="1" x14ac:dyDescent="0.25">
      <c r="A2077" s="113"/>
    </row>
    <row r="2078" spans="1:1" ht="14.25" customHeight="1" x14ac:dyDescent="0.25">
      <c r="A2078" s="113"/>
    </row>
    <row r="2079" spans="1:1" ht="14.25" customHeight="1" x14ac:dyDescent="0.25">
      <c r="A2079" s="113"/>
    </row>
    <row r="2080" spans="1:1" ht="14.25" customHeight="1" x14ac:dyDescent="0.25">
      <c r="A2080" s="113"/>
    </row>
    <row r="2081" spans="1:1" ht="14.25" customHeight="1" x14ac:dyDescent="0.25">
      <c r="A2081" s="113"/>
    </row>
    <row r="2082" spans="1:1" ht="14.25" customHeight="1" x14ac:dyDescent="0.25">
      <c r="A2082" s="113"/>
    </row>
    <row r="2083" spans="1:1" ht="14.25" customHeight="1" x14ac:dyDescent="0.25">
      <c r="A2083" s="113"/>
    </row>
    <row r="2084" spans="1:1" ht="14.25" customHeight="1" x14ac:dyDescent="0.25">
      <c r="A2084" s="113"/>
    </row>
    <row r="2085" spans="1:1" ht="14.25" customHeight="1" x14ac:dyDescent="0.25">
      <c r="A2085" s="113"/>
    </row>
    <row r="2086" spans="1:1" ht="14.25" customHeight="1" x14ac:dyDescent="0.25">
      <c r="A2086" s="113"/>
    </row>
    <row r="2087" spans="1:1" ht="14.25" customHeight="1" x14ac:dyDescent="0.25">
      <c r="A2087" s="113"/>
    </row>
    <row r="2088" spans="1:1" ht="14.25" customHeight="1" x14ac:dyDescent="0.25">
      <c r="A2088" s="113"/>
    </row>
    <row r="2089" spans="1:1" ht="14.25" customHeight="1" x14ac:dyDescent="0.25">
      <c r="A2089" s="113"/>
    </row>
    <row r="2090" spans="1:1" ht="14.25" customHeight="1" x14ac:dyDescent="0.25">
      <c r="A2090" s="113"/>
    </row>
    <row r="2091" spans="1:1" ht="14.25" customHeight="1" x14ac:dyDescent="0.25">
      <c r="A2091" s="113"/>
    </row>
    <row r="2092" spans="1:1" ht="14.25" customHeight="1" x14ac:dyDescent="0.25">
      <c r="A2092" s="113"/>
    </row>
    <row r="2093" spans="1:1" ht="14.25" customHeight="1" x14ac:dyDescent="0.25">
      <c r="A2093" s="113"/>
    </row>
    <row r="2094" spans="1:1" ht="14.25" customHeight="1" x14ac:dyDescent="0.25">
      <c r="A2094" s="113"/>
    </row>
    <row r="2095" spans="1:1" ht="14.25" customHeight="1" x14ac:dyDescent="0.25">
      <c r="A2095" s="113"/>
    </row>
    <row r="2096" spans="1:1" ht="14.25" customHeight="1" x14ac:dyDescent="0.25">
      <c r="A2096" s="113"/>
    </row>
    <row r="2097" spans="1:1" ht="14.25" customHeight="1" x14ac:dyDescent="0.25">
      <c r="A2097" s="113"/>
    </row>
    <row r="2098" spans="1:1" ht="14.25" customHeight="1" x14ac:dyDescent="0.25">
      <c r="A2098" s="113"/>
    </row>
    <row r="2099" spans="1:1" ht="14.25" customHeight="1" x14ac:dyDescent="0.25">
      <c r="A2099" s="113"/>
    </row>
    <row r="2100" spans="1:1" ht="14.25" customHeight="1" x14ac:dyDescent="0.25">
      <c r="A2100" s="113"/>
    </row>
    <row r="2101" spans="1:1" ht="14.25" customHeight="1" x14ac:dyDescent="0.25">
      <c r="A2101" s="113"/>
    </row>
    <row r="2102" spans="1:1" ht="14.25" customHeight="1" x14ac:dyDescent="0.25">
      <c r="A2102" s="113"/>
    </row>
    <row r="2103" spans="1:1" ht="14.25" customHeight="1" x14ac:dyDescent="0.25">
      <c r="A2103" s="113"/>
    </row>
    <row r="2104" spans="1:1" ht="14.25" customHeight="1" x14ac:dyDescent="0.25">
      <c r="A2104" s="113"/>
    </row>
    <row r="2105" spans="1:1" ht="14.25" customHeight="1" x14ac:dyDescent="0.25">
      <c r="A2105" s="113"/>
    </row>
    <row r="2106" spans="1:1" ht="14.25" customHeight="1" x14ac:dyDescent="0.25">
      <c r="A2106" s="113"/>
    </row>
    <row r="2107" spans="1:1" ht="14.25" customHeight="1" x14ac:dyDescent="0.25">
      <c r="A2107" s="113"/>
    </row>
    <row r="2108" spans="1:1" ht="14.25" customHeight="1" x14ac:dyDescent="0.25">
      <c r="A2108" s="113"/>
    </row>
    <row r="2109" spans="1:1" ht="14.25" customHeight="1" x14ac:dyDescent="0.25">
      <c r="A2109" s="113"/>
    </row>
    <row r="2110" spans="1:1" ht="14.25" customHeight="1" x14ac:dyDescent="0.25">
      <c r="A2110" s="113"/>
    </row>
    <row r="2111" spans="1:1" ht="14.25" customHeight="1" x14ac:dyDescent="0.25">
      <c r="A2111" s="113"/>
    </row>
    <row r="2112" spans="1:1" ht="14.25" customHeight="1" x14ac:dyDescent="0.25">
      <c r="A2112" s="113"/>
    </row>
    <row r="2113" spans="1:1" ht="14.25" customHeight="1" x14ac:dyDescent="0.25">
      <c r="A2113" s="113"/>
    </row>
    <row r="2114" spans="1:1" ht="14.25" customHeight="1" x14ac:dyDescent="0.25">
      <c r="A2114" s="113"/>
    </row>
    <row r="2115" spans="1:1" ht="14.25" customHeight="1" x14ac:dyDescent="0.25">
      <c r="A2115" s="113"/>
    </row>
    <row r="2116" spans="1:1" ht="14.25" customHeight="1" x14ac:dyDescent="0.25">
      <c r="A2116" s="113"/>
    </row>
    <row r="2117" spans="1:1" ht="14.25" customHeight="1" x14ac:dyDescent="0.25">
      <c r="A2117" s="113"/>
    </row>
    <row r="2118" spans="1:1" ht="14.25" customHeight="1" x14ac:dyDescent="0.25">
      <c r="A2118" s="113"/>
    </row>
    <row r="2119" spans="1:1" ht="14.25" customHeight="1" x14ac:dyDescent="0.25">
      <c r="A2119" s="113"/>
    </row>
    <row r="2120" spans="1:1" ht="14.25" customHeight="1" x14ac:dyDescent="0.25">
      <c r="A2120" s="113"/>
    </row>
    <row r="2121" spans="1:1" ht="14.25" customHeight="1" x14ac:dyDescent="0.25">
      <c r="A2121" s="113"/>
    </row>
    <row r="2122" spans="1:1" ht="14.25" customHeight="1" x14ac:dyDescent="0.25">
      <c r="A2122" s="113"/>
    </row>
    <row r="2123" spans="1:1" ht="14.25" customHeight="1" x14ac:dyDescent="0.25">
      <c r="A2123" s="113"/>
    </row>
    <row r="2124" spans="1:1" ht="14.25" customHeight="1" x14ac:dyDescent="0.25">
      <c r="A2124" s="113"/>
    </row>
    <row r="2125" spans="1:1" ht="14.25" customHeight="1" x14ac:dyDescent="0.25">
      <c r="A2125" s="113"/>
    </row>
    <row r="2126" spans="1:1" ht="14.25" customHeight="1" x14ac:dyDescent="0.25">
      <c r="A2126" s="113"/>
    </row>
    <row r="2127" spans="1:1" ht="14.25" customHeight="1" x14ac:dyDescent="0.25">
      <c r="A2127" s="113"/>
    </row>
    <row r="2128" spans="1:1" ht="14.25" customHeight="1" x14ac:dyDescent="0.25">
      <c r="A2128" s="113"/>
    </row>
    <row r="2129" spans="1:1" ht="14.25" customHeight="1" x14ac:dyDescent="0.25">
      <c r="A2129" s="113"/>
    </row>
    <row r="2130" spans="1:1" ht="14.25" customHeight="1" x14ac:dyDescent="0.25">
      <c r="A2130" s="113"/>
    </row>
    <row r="2131" spans="1:1" ht="14.25" customHeight="1" x14ac:dyDescent="0.25">
      <c r="A2131" s="113"/>
    </row>
    <row r="2132" spans="1:1" ht="14.25" customHeight="1" x14ac:dyDescent="0.25">
      <c r="A2132" s="113"/>
    </row>
    <row r="2133" spans="1:1" ht="14.25" customHeight="1" x14ac:dyDescent="0.25">
      <c r="A2133" s="113"/>
    </row>
    <row r="2134" spans="1:1" ht="14.25" customHeight="1" x14ac:dyDescent="0.25">
      <c r="A2134" s="113"/>
    </row>
    <row r="2135" spans="1:1" ht="14.25" customHeight="1" x14ac:dyDescent="0.25">
      <c r="A2135" s="113"/>
    </row>
    <row r="2136" spans="1:1" ht="14.25" customHeight="1" x14ac:dyDescent="0.25">
      <c r="A2136" s="113"/>
    </row>
    <row r="2137" spans="1:1" ht="14.25" customHeight="1" x14ac:dyDescent="0.25">
      <c r="A2137" s="113"/>
    </row>
    <row r="2138" spans="1:1" ht="14.25" customHeight="1" x14ac:dyDescent="0.25">
      <c r="A2138" s="113"/>
    </row>
    <row r="2139" spans="1:1" ht="14.25" customHeight="1" x14ac:dyDescent="0.25">
      <c r="A2139" s="113"/>
    </row>
    <row r="2140" spans="1:1" ht="14.25" customHeight="1" x14ac:dyDescent="0.25">
      <c r="A2140" s="113"/>
    </row>
    <row r="2141" spans="1:1" ht="14.25" customHeight="1" x14ac:dyDescent="0.25">
      <c r="A2141" s="113"/>
    </row>
    <row r="2142" spans="1:1" ht="14.25" customHeight="1" x14ac:dyDescent="0.25">
      <c r="A2142" s="113"/>
    </row>
    <row r="2143" spans="1:1" ht="14.25" customHeight="1" x14ac:dyDescent="0.25">
      <c r="A2143" s="113"/>
    </row>
    <row r="2144" spans="1:1" ht="14.25" customHeight="1" x14ac:dyDescent="0.25">
      <c r="A2144" s="113"/>
    </row>
    <row r="2145" spans="1:1" ht="14.25" customHeight="1" x14ac:dyDescent="0.25">
      <c r="A2145" s="113"/>
    </row>
    <row r="2146" spans="1:1" ht="14.25" customHeight="1" x14ac:dyDescent="0.25">
      <c r="A2146" s="113"/>
    </row>
    <row r="2147" spans="1:1" ht="14.25" customHeight="1" x14ac:dyDescent="0.25">
      <c r="A2147" s="113"/>
    </row>
    <row r="2148" spans="1:1" ht="14.25" customHeight="1" x14ac:dyDescent="0.25">
      <c r="A2148" s="113"/>
    </row>
    <row r="2149" spans="1:1" ht="14.25" customHeight="1" x14ac:dyDescent="0.25">
      <c r="A2149" s="113"/>
    </row>
    <row r="2150" spans="1:1" ht="14.25" customHeight="1" x14ac:dyDescent="0.25">
      <c r="A2150" s="113"/>
    </row>
    <row r="2151" spans="1:1" ht="14.25" customHeight="1" x14ac:dyDescent="0.25">
      <c r="A2151" s="113"/>
    </row>
    <row r="2152" spans="1:1" ht="14.25" customHeight="1" x14ac:dyDescent="0.25">
      <c r="A2152" s="113"/>
    </row>
    <row r="2153" spans="1:1" ht="14.25" customHeight="1" x14ac:dyDescent="0.25">
      <c r="A2153" s="113"/>
    </row>
    <row r="2154" spans="1:1" ht="14.25" customHeight="1" x14ac:dyDescent="0.25">
      <c r="A2154" s="113"/>
    </row>
    <row r="2155" spans="1:1" ht="14.25" customHeight="1" x14ac:dyDescent="0.25">
      <c r="A2155" s="113"/>
    </row>
    <row r="2156" spans="1:1" ht="14.25" customHeight="1" x14ac:dyDescent="0.25">
      <c r="A2156" s="113"/>
    </row>
    <row r="2157" spans="1:1" ht="14.25" customHeight="1" x14ac:dyDescent="0.25">
      <c r="A2157" s="113"/>
    </row>
    <row r="2158" spans="1:1" ht="14.25" customHeight="1" x14ac:dyDescent="0.25">
      <c r="A2158" s="113"/>
    </row>
    <row r="2159" spans="1:1" ht="14.25" customHeight="1" x14ac:dyDescent="0.25">
      <c r="A2159" s="113"/>
    </row>
    <row r="2160" spans="1:1" ht="14.25" customHeight="1" x14ac:dyDescent="0.25">
      <c r="A2160" s="113"/>
    </row>
    <row r="2161" spans="1:1" ht="14.25" customHeight="1" x14ac:dyDescent="0.25">
      <c r="A2161" s="113"/>
    </row>
    <row r="2162" spans="1:1" ht="14.25" customHeight="1" x14ac:dyDescent="0.25">
      <c r="A2162" s="113"/>
    </row>
    <row r="2163" spans="1:1" ht="14.25" customHeight="1" x14ac:dyDescent="0.25">
      <c r="A2163" s="113"/>
    </row>
    <row r="2164" spans="1:1" ht="14.25" customHeight="1" x14ac:dyDescent="0.25">
      <c r="A2164" s="113"/>
    </row>
    <row r="2165" spans="1:1" ht="14.25" customHeight="1" x14ac:dyDescent="0.25">
      <c r="A2165" s="113"/>
    </row>
    <row r="2166" spans="1:1" ht="14.25" customHeight="1" x14ac:dyDescent="0.25">
      <c r="A2166" s="113"/>
    </row>
    <row r="2167" spans="1:1" ht="14.25" customHeight="1" x14ac:dyDescent="0.25">
      <c r="A2167" s="113"/>
    </row>
    <row r="2168" spans="1:1" ht="14.25" customHeight="1" x14ac:dyDescent="0.25">
      <c r="A2168" s="113"/>
    </row>
    <row r="2169" spans="1:1" ht="14.25" customHeight="1" x14ac:dyDescent="0.25">
      <c r="A2169" s="113"/>
    </row>
    <row r="2170" spans="1:1" ht="14.25" customHeight="1" x14ac:dyDescent="0.25">
      <c r="A2170" s="113"/>
    </row>
    <row r="2171" spans="1:1" ht="14.25" customHeight="1" x14ac:dyDescent="0.25">
      <c r="A2171" s="113"/>
    </row>
    <row r="2172" spans="1:1" ht="14.25" customHeight="1" x14ac:dyDescent="0.25">
      <c r="A2172" s="113"/>
    </row>
    <row r="2173" spans="1:1" ht="14.25" customHeight="1" x14ac:dyDescent="0.25">
      <c r="A2173" s="113"/>
    </row>
    <row r="2174" spans="1:1" ht="14.25" customHeight="1" x14ac:dyDescent="0.25">
      <c r="A2174" s="113"/>
    </row>
    <row r="2175" spans="1:1" ht="14.25" customHeight="1" x14ac:dyDescent="0.25">
      <c r="A2175" s="113"/>
    </row>
    <row r="2176" spans="1:1" ht="14.25" customHeight="1" x14ac:dyDescent="0.25">
      <c r="A2176" s="113"/>
    </row>
    <row r="2177" spans="1:1" ht="14.25" customHeight="1" x14ac:dyDescent="0.25">
      <c r="A2177" s="113"/>
    </row>
    <row r="2178" spans="1:1" ht="14.25" customHeight="1" x14ac:dyDescent="0.25">
      <c r="A2178" s="113"/>
    </row>
    <row r="2179" spans="1:1" ht="14.25" customHeight="1" x14ac:dyDescent="0.25">
      <c r="A2179" s="113"/>
    </row>
    <row r="2180" spans="1:1" ht="14.25" customHeight="1" x14ac:dyDescent="0.25">
      <c r="A2180" s="113"/>
    </row>
    <row r="2181" spans="1:1" ht="14.25" customHeight="1" x14ac:dyDescent="0.25">
      <c r="A2181" s="113"/>
    </row>
    <row r="2182" spans="1:1" ht="14.25" customHeight="1" x14ac:dyDescent="0.25">
      <c r="A2182" s="113"/>
    </row>
    <row r="2183" spans="1:1" ht="14.25" customHeight="1" x14ac:dyDescent="0.25">
      <c r="A2183" s="113"/>
    </row>
    <row r="2184" spans="1:1" ht="14.25" customHeight="1" x14ac:dyDescent="0.25">
      <c r="A2184" s="113"/>
    </row>
    <row r="2185" spans="1:1" ht="14.25" customHeight="1" x14ac:dyDescent="0.25">
      <c r="A2185" s="113"/>
    </row>
    <row r="2186" spans="1:1" ht="14.25" customHeight="1" x14ac:dyDescent="0.25">
      <c r="A2186" s="113"/>
    </row>
    <row r="2187" spans="1:1" ht="14.25" customHeight="1" x14ac:dyDescent="0.25">
      <c r="A2187" s="113"/>
    </row>
    <row r="2188" spans="1:1" ht="14.25" customHeight="1" x14ac:dyDescent="0.25">
      <c r="A2188" s="113"/>
    </row>
    <row r="2189" spans="1:1" ht="14.25" customHeight="1" x14ac:dyDescent="0.25">
      <c r="A2189" s="113"/>
    </row>
    <row r="2190" spans="1:1" ht="14.25" customHeight="1" x14ac:dyDescent="0.25">
      <c r="A2190" s="113"/>
    </row>
    <row r="2191" spans="1:1" ht="14.25" customHeight="1" x14ac:dyDescent="0.25">
      <c r="A2191" s="113"/>
    </row>
    <row r="2192" spans="1:1" ht="14.25" customHeight="1" x14ac:dyDescent="0.25">
      <c r="A2192" s="113"/>
    </row>
    <row r="2193" spans="1:1" ht="14.25" customHeight="1" x14ac:dyDescent="0.25">
      <c r="A2193" s="113"/>
    </row>
    <row r="2194" spans="1:1" ht="14.25" customHeight="1" x14ac:dyDescent="0.25">
      <c r="A2194" s="113"/>
    </row>
    <row r="2195" spans="1:1" ht="14.25" customHeight="1" x14ac:dyDescent="0.25">
      <c r="A2195" s="113"/>
    </row>
    <row r="2196" spans="1:1" ht="14.25" customHeight="1" x14ac:dyDescent="0.25">
      <c r="A2196" s="113"/>
    </row>
    <row r="2197" spans="1:1" ht="14.25" customHeight="1" x14ac:dyDescent="0.25">
      <c r="A2197" s="113"/>
    </row>
    <row r="2198" spans="1:1" ht="14.25" customHeight="1" x14ac:dyDescent="0.25">
      <c r="A2198" s="113"/>
    </row>
    <row r="2199" spans="1:1" ht="14.25" customHeight="1" x14ac:dyDescent="0.25">
      <c r="A2199" s="113"/>
    </row>
    <row r="2200" spans="1:1" ht="14.25" customHeight="1" x14ac:dyDescent="0.25">
      <c r="A2200" s="113"/>
    </row>
    <row r="2201" spans="1:1" ht="14.25" customHeight="1" x14ac:dyDescent="0.25">
      <c r="A2201" s="113"/>
    </row>
    <row r="2202" spans="1:1" ht="14.25" customHeight="1" x14ac:dyDescent="0.25">
      <c r="A2202" s="113"/>
    </row>
    <row r="2203" spans="1:1" ht="14.25" customHeight="1" x14ac:dyDescent="0.25">
      <c r="A2203" s="113"/>
    </row>
    <row r="2204" spans="1:1" ht="14.25" customHeight="1" x14ac:dyDescent="0.25">
      <c r="A2204" s="113"/>
    </row>
    <row r="2205" spans="1:1" ht="14.25" customHeight="1" x14ac:dyDescent="0.25">
      <c r="A2205" s="113"/>
    </row>
    <row r="2206" spans="1:1" ht="14.25" customHeight="1" x14ac:dyDescent="0.25">
      <c r="A2206" s="113"/>
    </row>
    <row r="2207" spans="1:1" ht="14.25" customHeight="1" x14ac:dyDescent="0.25">
      <c r="A2207" s="113"/>
    </row>
    <row r="2208" spans="1:1" ht="14.25" customHeight="1" x14ac:dyDescent="0.25">
      <c r="A2208" s="113"/>
    </row>
    <row r="2209" spans="1:1" ht="14.25" customHeight="1" x14ac:dyDescent="0.25">
      <c r="A2209" s="113"/>
    </row>
    <row r="2210" spans="1:1" ht="14.25" customHeight="1" x14ac:dyDescent="0.25">
      <c r="A2210" s="113"/>
    </row>
    <row r="2211" spans="1:1" ht="14.25" customHeight="1" x14ac:dyDescent="0.25">
      <c r="A2211" s="113"/>
    </row>
    <row r="2212" spans="1:1" ht="14.25" customHeight="1" x14ac:dyDescent="0.25">
      <c r="A2212" s="113"/>
    </row>
    <row r="2213" spans="1:1" ht="14.25" customHeight="1" x14ac:dyDescent="0.25">
      <c r="A2213" s="113"/>
    </row>
    <row r="2214" spans="1:1" ht="14.25" customHeight="1" x14ac:dyDescent="0.25">
      <c r="A2214" s="113"/>
    </row>
    <row r="2215" spans="1:1" ht="14.25" customHeight="1" x14ac:dyDescent="0.25">
      <c r="A2215" s="113"/>
    </row>
    <row r="2216" spans="1:1" ht="14.25" customHeight="1" x14ac:dyDescent="0.25">
      <c r="A2216" s="113"/>
    </row>
    <row r="2217" spans="1:1" ht="14.25" customHeight="1" x14ac:dyDescent="0.25">
      <c r="A2217" s="113"/>
    </row>
    <row r="2218" spans="1:1" ht="14.25" customHeight="1" x14ac:dyDescent="0.25">
      <c r="A2218" s="113"/>
    </row>
    <row r="2219" spans="1:1" ht="14.25" customHeight="1" x14ac:dyDescent="0.25">
      <c r="A2219" s="113"/>
    </row>
    <row r="2220" spans="1:1" ht="14.25" customHeight="1" x14ac:dyDescent="0.25">
      <c r="A2220" s="113"/>
    </row>
    <row r="2221" spans="1:1" ht="14.25" customHeight="1" x14ac:dyDescent="0.25">
      <c r="A2221" s="113"/>
    </row>
    <row r="2222" spans="1:1" ht="14.25" customHeight="1" x14ac:dyDescent="0.25">
      <c r="A2222" s="113"/>
    </row>
    <row r="2223" spans="1:1" ht="14.25" customHeight="1" x14ac:dyDescent="0.25">
      <c r="A2223" s="113"/>
    </row>
    <row r="2224" spans="1:1" ht="14.25" customHeight="1" x14ac:dyDescent="0.25">
      <c r="A2224" s="113"/>
    </row>
    <row r="2225" spans="1:1" ht="14.25" customHeight="1" x14ac:dyDescent="0.25">
      <c r="A2225" s="113"/>
    </row>
    <row r="2226" spans="1:1" ht="14.25" customHeight="1" x14ac:dyDescent="0.25">
      <c r="A2226" s="113"/>
    </row>
    <row r="2227" spans="1:1" ht="14.25" customHeight="1" x14ac:dyDescent="0.25">
      <c r="A2227" s="113"/>
    </row>
    <row r="2228" spans="1:1" ht="14.25" customHeight="1" x14ac:dyDescent="0.25">
      <c r="A2228" s="113"/>
    </row>
    <row r="2229" spans="1:1" ht="14.25" customHeight="1" x14ac:dyDescent="0.25">
      <c r="A2229" s="113"/>
    </row>
    <row r="2230" spans="1:1" ht="14.25" customHeight="1" x14ac:dyDescent="0.25">
      <c r="A2230" s="113"/>
    </row>
    <row r="2231" spans="1:1" ht="14.25" customHeight="1" x14ac:dyDescent="0.25">
      <c r="A2231" s="113"/>
    </row>
    <row r="2232" spans="1:1" ht="14.25" customHeight="1" x14ac:dyDescent="0.25">
      <c r="A2232" s="113"/>
    </row>
    <row r="2233" spans="1:1" ht="14.25" customHeight="1" x14ac:dyDescent="0.25">
      <c r="A2233" s="113"/>
    </row>
    <row r="2234" spans="1:1" ht="14.25" customHeight="1" x14ac:dyDescent="0.25">
      <c r="A2234" s="113"/>
    </row>
    <row r="2235" spans="1:1" ht="14.25" customHeight="1" x14ac:dyDescent="0.25">
      <c r="A2235" s="113"/>
    </row>
    <row r="2236" spans="1:1" ht="14.25" customHeight="1" x14ac:dyDescent="0.25">
      <c r="A2236" s="113"/>
    </row>
    <row r="2237" spans="1:1" ht="14.25" customHeight="1" x14ac:dyDescent="0.25">
      <c r="A2237" s="113"/>
    </row>
    <row r="2238" spans="1:1" ht="14.25" customHeight="1" x14ac:dyDescent="0.25">
      <c r="A2238" s="113"/>
    </row>
    <row r="2239" spans="1:1" ht="14.25" customHeight="1" x14ac:dyDescent="0.25">
      <c r="A2239" s="113"/>
    </row>
    <row r="2240" spans="1:1" ht="14.25" customHeight="1" x14ac:dyDescent="0.25">
      <c r="A2240" s="113"/>
    </row>
    <row r="2241" spans="1:1" ht="14.25" customHeight="1" x14ac:dyDescent="0.25">
      <c r="A2241" s="113"/>
    </row>
    <row r="2242" spans="1:1" ht="14.25" customHeight="1" x14ac:dyDescent="0.25">
      <c r="A2242" s="113"/>
    </row>
    <row r="2243" spans="1:1" ht="14.25" customHeight="1" x14ac:dyDescent="0.25">
      <c r="A2243" s="113"/>
    </row>
    <row r="2244" spans="1:1" ht="14.25" customHeight="1" x14ac:dyDescent="0.25">
      <c r="A2244" s="113"/>
    </row>
    <row r="2245" spans="1:1" ht="14.25" customHeight="1" x14ac:dyDescent="0.25">
      <c r="A2245" s="113"/>
    </row>
    <row r="2246" spans="1:1" ht="14.25" customHeight="1" x14ac:dyDescent="0.25">
      <c r="A2246" s="113"/>
    </row>
    <row r="2247" spans="1:1" ht="14.25" customHeight="1" x14ac:dyDescent="0.25">
      <c r="A2247" s="113"/>
    </row>
    <row r="2248" spans="1:1" ht="14.25" customHeight="1" x14ac:dyDescent="0.25">
      <c r="A2248" s="113"/>
    </row>
    <row r="2249" spans="1:1" ht="14.25" customHeight="1" x14ac:dyDescent="0.25">
      <c r="A2249" s="113"/>
    </row>
    <row r="2250" spans="1:1" ht="14.25" customHeight="1" x14ac:dyDescent="0.25">
      <c r="A2250" s="113"/>
    </row>
    <row r="2251" spans="1:1" ht="14.25" customHeight="1" x14ac:dyDescent="0.25">
      <c r="A2251" s="113"/>
    </row>
    <row r="2252" spans="1:1" ht="14.25" customHeight="1" x14ac:dyDescent="0.25">
      <c r="A2252" s="113"/>
    </row>
    <row r="2253" spans="1:1" ht="14.25" customHeight="1" x14ac:dyDescent="0.25">
      <c r="A2253" s="113"/>
    </row>
    <row r="2254" spans="1:1" ht="14.25" customHeight="1" x14ac:dyDescent="0.25">
      <c r="A2254" s="113"/>
    </row>
    <row r="2255" spans="1:1" ht="14.25" customHeight="1" x14ac:dyDescent="0.25">
      <c r="A2255" s="113"/>
    </row>
    <row r="2256" spans="1:1" ht="14.25" customHeight="1" x14ac:dyDescent="0.25">
      <c r="A2256" s="113"/>
    </row>
    <row r="2257" spans="1:1" ht="14.25" customHeight="1" x14ac:dyDescent="0.25">
      <c r="A2257" s="113"/>
    </row>
    <row r="2258" spans="1:1" ht="14.25" customHeight="1" x14ac:dyDescent="0.25">
      <c r="A2258" s="113"/>
    </row>
    <row r="2259" spans="1:1" ht="14.25" customHeight="1" x14ac:dyDescent="0.25">
      <c r="A2259" s="113"/>
    </row>
    <row r="2260" spans="1:1" ht="14.25" customHeight="1" x14ac:dyDescent="0.25">
      <c r="A2260" s="113"/>
    </row>
    <row r="2261" spans="1:1" ht="14.25" customHeight="1" x14ac:dyDescent="0.25">
      <c r="A2261" s="113"/>
    </row>
    <row r="2262" spans="1:1" ht="14.25" customHeight="1" x14ac:dyDescent="0.25">
      <c r="A2262" s="113"/>
    </row>
    <row r="2263" spans="1:1" ht="14.25" customHeight="1" x14ac:dyDescent="0.25">
      <c r="A2263" s="113"/>
    </row>
    <row r="2264" spans="1:1" ht="14.25" customHeight="1" x14ac:dyDescent="0.25">
      <c r="A2264" s="113"/>
    </row>
    <row r="2265" spans="1:1" ht="14.25" customHeight="1" x14ac:dyDescent="0.25">
      <c r="A2265" s="113"/>
    </row>
    <row r="2266" spans="1:1" ht="14.25" customHeight="1" x14ac:dyDescent="0.25">
      <c r="A2266" s="113"/>
    </row>
    <row r="2267" spans="1:1" ht="14.25" customHeight="1" x14ac:dyDescent="0.25">
      <c r="A2267" s="113"/>
    </row>
    <row r="2268" spans="1:1" ht="14.25" customHeight="1" x14ac:dyDescent="0.25">
      <c r="A2268" s="113"/>
    </row>
    <row r="2269" spans="1:1" ht="14.25" customHeight="1" x14ac:dyDescent="0.25">
      <c r="A2269" s="113"/>
    </row>
    <row r="2270" spans="1:1" ht="14.25" customHeight="1" x14ac:dyDescent="0.25">
      <c r="A2270" s="113"/>
    </row>
    <row r="2271" spans="1:1" ht="14.25" customHeight="1" x14ac:dyDescent="0.25">
      <c r="A2271" s="113"/>
    </row>
    <row r="2272" spans="1:1" ht="14.25" customHeight="1" x14ac:dyDescent="0.25">
      <c r="A2272" s="113"/>
    </row>
    <row r="2273" spans="1:1" ht="14.25" customHeight="1" x14ac:dyDescent="0.25">
      <c r="A2273" s="113"/>
    </row>
    <row r="2274" spans="1:1" ht="14.25" customHeight="1" x14ac:dyDescent="0.25">
      <c r="A2274" s="113"/>
    </row>
    <row r="2275" spans="1:1" ht="14.25" customHeight="1" x14ac:dyDescent="0.25">
      <c r="A2275" s="113"/>
    </row>
    <row r="2276" spans="1:1" ht="14.25" customHeight="1" x14ac:dyDescent="0.25">
      <c r="A2276" s="113"/>
    </row>
    <row r="2277" spans="1:1" ht="14.25" customHeight="1" x14ac:dyDescent="0.25">
      <c r="A2277" s="113"/>
    </row>
    <row r="2278" spans="1:1" ht="14.25" customHeight="1" x14ac:dyDescent="0.25">
      <c r="A2278" s="113"/>
    </row>
    <row r="2279" spans="1:1" ht="14.25" customHeight="1" x14ac:dyDescent="0.25">
      <c r="A2279" s="113"/>
    </row>
    <row r="2280" spans="1:1" ht="14.25" customHeight="1" x14ac:dyDescent="0.25">
      <c r="A2280" s="113"/>
    </row>
    <row r="2281" spans="1:1" ht="14.25" customHeight="1" x14ac:dyDescent="0.25">
      <c r="A2281" s="113"/>
    </row>
    <row r="2282" spans="1:1" ht="14.25" customHeight="1" x14ac:dyDescent="0.25">
      <c r="A2282" s="113"/>
    </row>
    <row r="2283" spans="1:1" ht="14.25" customHeight="1" x14ac:dyDescent="0.25">
      <c r="A2283" s="113"/>
    </row>
    <row r="2284" spans="1:1" ht="14.25" customHeight="1" x14ac:dyDescent="0.25">
      <c r="A2284" s="113"/>
    </row>
    <row r="2285" spans="1:1" ht="14.25" customHeight="1" x14ac:dyDescent="0.25">
      <c r="A2285" s="113"/>
    </row>
    <row r="2286" spans="1:1" ht="14.25" customHeight="1" x14ac:dyDescent="0.25">
      <c r="A2286" s="113"/>
    </row>
    <row r="2287" spans="1:1" ht="14.25" customHeight="1" x14ac:dyDescent="0.25">
      <c r="A2287" s="113"/>
    </row>
    <row r="2288" spans="1:1" ht="14.25" customHeight="1" x14ac:dyDescent="0.25">
      <c r="A2288" s="113"/>
    </row>
    <row r="2289" spans="1:1" ht="14.25" customHeight="1" x14ac:dyDescent="0.25">
      <c r="A2289" s="113"/>
    </row>
    <row r="2290" spans="1:1" ht="14.25" customHeight="1" x14ac:dyDescent="0.25">
      <c r="A2290" s="113"/>
    </row>
    <row r="2291" spans="1:1" ht="14.25" customHeight="1" x14ac:dyDescent="0.25">
      <c r="A2291" s="113"/>
    </row>
    <row r="2292" spans="1:1" ht="14.25" customHeight="1" x14ac:dyDescent="0.25">
      <c r="A2292" s="113"/>
    </row>
    <row r="2293" spans="1:1" ht="14.25" customHeight="1" x14ac:dyDescent="0.25">
      <c r="A2293" s="113"/>
    </row>
    <row r="2294" spans="1:1" ht="14.25" customHeight="1" x14ac:dyDescent="0.25">
      <c r="A2294" s="113"/>
    </row>
    <row r="2295" spans="1:1" ht="14.25" customHeight="1" x14ac:dyDescent="0.25">
      <c r="A2295" s="113"/>
    </row>
    <row r="2296" spans="1:1" ht="14.25" customHeight="1" x14ac:dyDescent="0.25">
      <c r="A2296" s="113"/>
    </row>
    <row r="2297" spans="1:1" ht="14.25" customHeight="1" x14ac:dyDescent="0.25">
      <c r="A2297" s="113"/>
    </row>
    <row r="2298" spans="1:1" ht="14.25" customHeight="1" x14ac:dyDescent="0.25">
      <c r="A2298" s="113"/>
    </row>
    <row r="2299" spans="1:1" ht="14.25" customHeight="1" x14ac:dyDescent="0.25">
      <c r="A2299" s="113"/>
    </row>
    <row r="2300" spans="1:1" ht="14.25" customHeight="1" x14ac:dyDescent="0.25">
      <c r="A2300" s="113"/>
    </row>
    <row r="2301" spans="1:1" ht="14.25" customHeight="1" x14ac:dyDescent="0.25">
      <c r="A2301" s="113"/>
    </row>
    <row r="2302" spans="1:1" ht="14.25" customHeight="1" x14ac:dyDescent="0.25">
      <c r="A2302" s="113"/>
    </row>
    <row r="2303" spans="1:1" ht="14.25" customHeight="1" x14ac:dyDescent="0.25">
      <c r="A2303" s="113"/>
    </row>
    <row r="2304" spans="1:1" ht="14.25" customHeight="1" x14ac:dyDescent="0.25">
      <c r="A2304" s="113"/>
    </row>
    <row r="2305" spans="1:1" ht="14.25" customHeight="1" x14ac:dyDescent="0.25">
      <c r="A2305" s="113"/>
    </row>
    <row r="2306" spans="1:1" ht="14.25" customHeight="1" x14ac:dyDescent="0.25">
      <c r="A2306" s="113"/>
    </row>
    <row r="2307" spans="1:1" ht="14.25" customHeight="1" x14ac:dyDescent="0.25">
      <c r="A2307" s="113"/>
    </row>
    <row r="2308" spans="1:1" ht="14.25" customHeight="1" x14ac:dyDescent="0.25">
      <c r="A2308" s="113"/>
    </row>
    <row r="2309" spans="1:1" ht="14.25" customHeight="1" x14ac:dyDescent="0.25">
      <c r="A2309" s="113"/>
    </row>
    <row r="2310" spans="1:1" ht="14.25" customHeight="1" x14ac:dyDescent="0.25">
      <c r="A2310" s="113"/>
    </row>
    <row r="2311" spans="1:1" ht="14.25" customHeight="1" x14ac:dyDescent="0.25">
      <c r="A2311" s="113"/>
    </row>
    <row r="2312" spans="1:1" ht="14.25" customHeight="1" x14ac:dyDescent="0.25">
      <c r="A2312" s="113"/>
    </row>
    <row r="2313" spans="1:1" ht="14.25" customHeight="1" x14ac:dyDescent="0.25">
      <c r="A2313" s="113"/>
    </row>
    <row r="2314" spans="1:1" ht="14.25" customHeight="1" x14ac:dyDescent="0.25">
      <c r="A2314" s="113"/>
    </row>
    <row r="2315" spans="1:1" ht="14.25" customHeight="1" x14ac:dyDescent="0.25">
      <c r="A2315" s="113"/>
    </row>
    <row r="2316" spans="1:1" ht="14.25" customHeight="1" x14ac:dyDescent="0.25">
      <c r="A2316" s="113"/>
    </row>
    <row r="2317" spans="1:1" ht="14.25" customHeight="1" x14ac:dyDescent="0.25">
      <c r="A2317" s="113"/>
    </row>
    <row r="2318" spans="1:1" ht="14.25" customHeight="1" x14ac:dyDescent="0.25">
      <c r="A2318" s="113"/>
    </row>
    <row r="2319" spans="1:1" ht="14.25" customHeight="1" x14ac:dyDescent="0.25">
      <c r="A2319" s="113"/>
    </row>
    <row r="2320" spans="1:1" ht="14.25" customHeight="1" x14ac:dyDescent="0.25">
      <c r="A2320" s="113"/>
    </row>
    <row r="2321" spans="1:1" ht="14.25" customHeight="1" x14ac:dyDescent="0.25">
      <c r="A2321" s="113"/>
    </row>
    <row r="2322" spans="1:1" ht="14.25" customHeight="1" x14ac:dyDescent="0.25">
      <c r="A2322" s="113"/>
    </row>
    <row r="2323" spans="1:1" ht="14.25" customHeight="1" x14ac:dyDescent="0.25">
      <c r="A2323" s="113"/>
    </row>
    <row r="2324" spans="1:1" ht="14.25" customHeight="1" x14ac:dyDescent="0.25">
      <c r="A2324" s="113"/>
    </row>
    <row r="2325" spans="1:1" ht="14.25" customHeight="1" x14ac:dyDescent="0.25">
      <c r="A2325" s="113"/>
    </row>
    <row r="2326" spans="1:1" ht="14.25" customHeight="1" x14ac:dyDescent="0.25">
      <c r="A2326" s="113"/>
    </row>
    <row r="2327" spans="1:1" ht="14.25" customHeight="1" x14ac:dyDescent="0.25">
      <c r="A2327" s="113"/>
    </row>
    <row r="2328" spans="1:1" ht="14.25" customHeight="1" x14ac:dyDescent="0.25">
      <c r="A2328" s="113"/>
    </row>
    <row r="2329" spans="1:1" ht="14.25" customHeight="1" x14ac:dyDescent="0.25">
      <c r="A2329" s="113"/>
    </row>
    <row r="2330" spans="1:1" ht="14.25" customHeight="1" x14ac:dyDescent="0.25">
      <c r="A2330" s="113"/>
    </row>
    <row r="2331" spans="1:1" ht="14.25" customHeight="1" x14ac:dyDescent="0.25">
      <c r="A2331" s="113"/>
    </row>
    <row r="2332" spans="1:1" ht="14.25" customHeight="1" x14ac:dyDescent="0.25">
      <c r="A2332" s="113"/>
    </row>
    <row r="2333" spans="1:1" ht="14.25" customHeight="1" x14ac:dyDescent="0.25">
      <c r="A2333" s="113"/>
    </row>
    <row r="2334" spans="1:1" ht="14.25" customHeight="1" x14ac:dyDescent="0.25">
      <c r="A2334" s="113"/>
    </row>
    <row r="2335" spans="1:1" ht="14.25" customHeight="1" x14ac:dyDescent="0.25">
      <c r="A2335" s="113"/>
    </row>
    <row r="2336" spans="1:1" ht="14.25" customHeight="1" x14ac:dyDescent="0.25">
      <c r="A2336" s="113"/>
    </row>
    <row r="2337" spans="1:1" ht="14.25" customHeight="1" x14ac:dyDescent="0.25">
      <c r="A2337" s="113"/>
    </row>
    <row r="2338" spans="1:1" ht="14.25" customHeight="1" x14ac:dyDescent="0.25">
      <c r="A2338" s="113"/>
    </row>
    <row r="2339" spans="1:1" ht="14.25" customHeight="1" x14ac:dyDescent="0.25">
      <c r="A2339" s="113"/>
    </row>
    <row r="2340" spans="1:1" ht="14.25" customHeight="1" x14ac:dyDescent="0.25">
      <c r="A2340" s="113"/>
    </row>
    <row r="2341" spans="1:1" ht="14.25" customHeight="1" x14ac:dyDescent="0.25">
      <c r="A2341" s="113"/>
    </row>
    <row r="2342" spans="1:1" ht="14.25" customHeight="1" x14ac:dyDescent="0.25">
      <c r="A2342" s="113"/>
    </row>
    <row r="2343" spans="1:1" ht="14.25" customHeight="1" x14ac:dyDescent="0.25">
      <c r="A2343" s="113"/>
    </row>
    <row r="2344" spans="1:1" ht="14.25" customHeight="1" x14ac:dyDescent="0.25">
      <c r="A2344" s="113"/>
    </row>
    <row r="2345" spans="1:1" ht="14.25" customHeight="1" x14ac:dyDescent="0.25">
      <c r="A2345" s="113"/>
    </row>
    <row r="2346" spans="1:1" ht="14.25" customHeight="1" x14ac:dyDescent="0.25">
      <c r="A2346" s="113"/>
    </row>
    <row r="2347" spans="1:1" ht="14.25" customHeight="1" x14ac:dyDescent="0.25">
      <c r="A2347" s="113"/>
    </row>
    <row r="2348" spans="1:1" ht="14.25" customHeight="1" x14ac:dyDescent="0.25">
      <c r="A2348" s="113"/>
    </row>
    <row r="2349" spans="1:1" ht="14.25" customHeight="1" x14ac:dyDescent="0.25">
      <c r="A2349" s="113"/>
    </row>
    <row r="2350" spans="1:1" ht="14.25" customHeight="1" x14ac:dyDescent="0.25">
      <c r="A2350" s="113"/>
    </row>
    <row r="2351" spans="1:1" ht="14.25" customHeight="1" x14ac:dyDescent="0.25">
      <c r="A2351" s="113"/>
    </row>
    <row r="2352" spans="1:1" ht="14.25" customHeight="1" x14ac:dyDescent="0.25">
      <c r="A2352" s="113"/>
    </row>
    <row r="2353" spans="1:1" ht="14.25" customHeight="1" x14ac:dyDescent="0.25">
      <c r="A2353" s="113"/>
    </row>
    <row r="2354" spans="1:1" ht="14.25" customHeight="1" x14ac:dyDescent="0.25">
      <c r="A2354" s="113"/>
    </row>
    <row r="2355" spans="1:1" ht="14.25" customHeight="1" x14ac:dyDescent="0.25">
      <c r="A2355" s="113"/>
    </row>
    <row r="2356" spans="1:1" ht="14.25" customHeight="1" x14ac:dyDescent="0.25">
      <c r="A2356" s="113"/>
    </row>
    <row r="2357" spans="1:1" ht="14.25" customHeight="1" x14ac:dyDescent="0.25">
      <c r="A2357" s="113"/>
    </row>
    <row r="2358" spans="1:1" ht="14.25" customHeight="1" x14ac:dyDescent="0.25">
      <c r="A2358" s="113"/>
    </row>
    <row r="2359" spans="1:1" ht="14.25" customHeight="1" x14ac:dyDescent="0.25">
      <c r="A2359" s="113"/>
    </row>
    <row r="2360" spans="1:1" ht="14.25" customHeight="1" x14ac:dyDescent="0.25">
      <c r="A2360" s="113"/>
    </row>
    <row r="2361" spans="1:1" ht="14.25" customHeight="1" x14ac:dyDescent="0.25">
      <c r="A2361" s="113"/>
    </row>
    <row r="2362" spans="1:1" ht="14.25" customHeight="1" x14ac:dyDescent="0.25">
      <c r="A2362" s="113"/>
    </row>
    <row r="2363" spans="1:1" ht="14.25" customHeight="1" x14ac:dyDescent="0.25">
      <c r="A2363" s="113"/>
    </row>
    <row r="2364" spans="1:1" ht="14.25" customHeight="1" x14ac:dyDescent="0.25">
      <c r="A2364" s="113"/>
    </row>
    <row r="2365" spans="1:1" ht="14.25" customHeight="1" x14ac:dyDescent="0.25">
      <c r="A2365" s="113"/>
    </row>
    <row r="2366" spans="1:1" ht="14.25" customHeight="1" x14ac:dyDescent="0.25">
      <c r="A2366" s="113"/>
    </row>
    <row r="2367" spans="1:1" ht="14.25" customHeight="1" x14ac:dyDescent="0.25">
      <c r="A2367" s="113"/>
    </row>
    <row r="2368" spans="1:1" ht="14.25" customHeight="1" x14ac:dyDescent="0.25">
      <c r="A2368" s="113"/>
    </row>
    <row r="2369" spans="1:1" ht="14.25" customHeight="1" x14ac:dyDescent="0.25">
      <c r="A2369" s="113"/>
    </row>
    <row r="2370" spans="1:1" ht="14.25" customHeight="1" x14ac:dyDescent="0.25">
      <c r="A2370" s="113"/>
    </row>
    <row r="2371" spans="1:1" ht="14.25" customHeight="1" x14ac:dyDescent="0.25">
      <c r="A2371" s="113"/>
    </row>
    <row r="2372" spans="1:1" ht="14.25" customHeight="1" x14ac:dyDescent="0.25">
      <c r="A2372" s="113"/>
    </row>
    <row r="2373" spans="1:1" ht="14.25" customHeight="1" x14ac:dyDescent="0.25">
      <c r="A2373" s="113"/>
    </row>
    <row r="2374" spans="1:1" ht="14.25" customHeight="1" x14ac:dyDescent="0.25">
      <c r="A2374" s="113"/>
    </row>
    <row r="2375" spans="1:1" ht="14.25" customHeight="1" x14ac:dyDescent="0.25">
      <c r="A2375" s="113"/>
    </row>
    <row r="2376" spans="1:1" ht="14.25" customHeight="1" x14ac:dyDescent="0.25">
      <c r="A2376" s="113"/>
    </row>
    <row r="2377" spans="1:1" ht="14.25" customHeight="1" x14ac:dyDescent="0.25">
      <c r="A2377" s="113"/>
    </row>
    <row r="2378" spans="1:1" ht="14.25" customHeight="1" x14ac:dyDescent="0.25">
      <c r="A2378" s="113"/>
    </row>
    <row r="2379" spans="1:1" ht="14.25" customHeight="1" x14ac:dyDescent="0.25">
      <c r="A2379" s="113"/>
    </row>
    <row r="2380" spans="1:1" ht="14.25" customHeight="1" x14ac:dyDescent="0.25">
      <c r="A2380" s="113"/>
    </row>
    <row r="2381" spans="1:1" ht="14.25" customHeight="1" x14ac:dyDescent="0.25">
      <c r="A2381" s="113"/>
    </row>
    <row r="2382" spans="1:1" ht="14.25" customHeight="1" x14ac:dyDescent="0.25">
      <c r="A2382" s="113"/>
    </row>
    <row r="2383" spans="1:1" ht="14.25" customHeight="1" x14ac:dyDescent="0.25">
      <c r="A2383" s="113"/>
    </row>
    <row r="2384" spans="1:1" ht="14.25" customHeight="1" x14ac:dyDescent="0.25">
      <c r="A2384" s="113"/>
    </row>
    <row r="2385" spans="1:1" ht="14.25" customHeight="1" x14ac:dyDescent="0.25">
      <c r="A2385" s="113"/>
    </row>
    <row r="2386" spans="1:1" ht="14.25" customHeight="1" x14ac:dyDescent="0.25">
      <c r="A2386" s="113"/>
    </row>
    <row r="2387" spans="1:1" ht="14.25" customHeight="1" x14ac:dyDescent="0.25">
      <c r="A2387" s="113"/>
    </row>
    <row r="2388" spans="1:1" ht="14.25" customHeight="1" x14ac:dyDescent="0.25">
      <c r="A2388" s="113"/>
    </row>
    <row r="2389" spans="1:1" ht="14.25" customHeight="1" x14ac:dyDescent="0.25">
      <c r="A2389" s="113"/>
    </row>
    <row r="2390" spans="1:1" ht="14.25" customHeight="1" x14ac:dyDescent="0.25">
      <c r="A2390" s="113"/>
    </row>
    <row r="2391" spans="1:1" ht="14.25" customHeight="1" x14ac:dyDescent="0.25">
      <c r="A2391" s="113"/>
    </row>
    <row r="2392" spans="1:1" ht="14.25" customHeight="1" x14ac:dyDescent="0.25">
      <c r="A2392" s="113"/>
    </row>
    <row r="2393" spans="1:1" ht="14.25" customHeight="1" x14ac:dyDescent="0.25">
      <c r="A2393" s="113"/>
    </row>
    <row r="2394" spans="1:1" ht="14.25" customHeight="1" x14ac:dyDescent="0.25">
      <c r="A2394" s="113"/>
    </row>
    <row r="2395" spans="1:1" ht="14.25" customHeight="1" x14ac:dyDescent="0.25">
      <c r="A2395" s="113"/>
    </row>
    <row r="2396" spans="1:1" ht="14.25" customHeight="1" x14ac:dyDescent="0.25">
      <c r="A2396" s="113"/>
    </row>
    <row r="2397" spans="1:1" ht="14.25" customHeight="1" x14ac:dyDescent="0.25">
      <c r="A2397" s="113"/>
    </row>
    <row r="2398" spans="1:1" ht="14.25" customHeight="1" x14ac:dyDescent="0.25">
      <c r="A2398" s="113"/>
    </row>
    <row r="2399" spans="1:1" ht="14.25" customHeight="1" x14ac:dyDescent="0.25">
      <c r="A2399" s="113"/>
    </row>
    <row r="2400" spans="1:1" ht="14.25" customHeight="1" x14ac:dyDescent="0.25">
      <c r="A2400" s="113"/>
    </row>
    <row r="2401" spans="1:1" ht="14.25" customHeight="1" x14ac:dyDescent="0.25">
      <c r="A2401" s="113"/>
    </row>
    <row r="2402" spans="1:1" ht="14.25" customHeight="1" x14ac:dyDescent="0.25">
      <c r="A2402" s="113"/>
    </row>
    <row r="2403" spans="1:1" ht="14.25" customHeight="1" x14ac:dyDescent="0.25">
      <c r="A2403" s="113"/>
    </row>
    <row r="2404" spans="1:1" ht="14.25" customHeight="1" x14ac:dyDescent="0.25">
      <c r="A2404" s="113"/>
    </row>
    <row r="2405" spans="1:1" ht="14.25" customHeight="1" x14ac:dyDescent="0.25">
      <c r="A2405" s="113"/>
    </row>
    <row r="2406" spans="1:1" ht="14.25" customHeight="1" x14ac:dyDescent="0.25">
      <c r="A2406" s="113"/>
    </row>
    <row r="2407" spans="1:1" ht="14.25" customHeight="1" x14ac:dyDescent="0.25">
      <c r="A2407" s="113"/>
    </row>
    <row r="2408" spans="1:1" ht="14.25" customHeight="1" x14ac:dyDescent="0.25">
      <c r="A2408" s="113"/>
    </row>
    <row r="2409" spans="1:1" ht="14.25" customHeight="1" x14ac:dyDescent="0.25">
      <c r="A2409" s="113"/>
    </row>
    <row r="2410" spans="1:1" ht="14.25" customHeight="1" x14ac:dyDescent="0.25">
      <c r="A2410" s="113"/>
    </row>
    <row r="2411" spans="1:1" ht="14.25" customHeight="1" x14ac:dyDescent="0.25">
      <c r="A2411" s="113"/>
    </row>
    <row r="2412" spans="1:1" ht="14.25" customHeight="1" x14ac:dyDescent="0.25">
      <c r="A2412" s="113"/>
    </row>
    <row r="2413" spans="1:1" ht="14.25" customHeight="1" x14ac:dyDescent="0.25">
      <c r="A2413" s="113"/>
    </row>
    <row r="2414" spans="1:1" ht="14.25" customHeight="1" x14ac:dyDescent="0.25">
      <c r="A2414" s="113"/>
    </row>
    <row r="2415" spans="1:1" ht="14.25" customHeight="1" x14ac:dyDescent="0.25">
      <c r="A2415" s="113"/>
    </row>
    <row r="2416" spans="1:1" ht="14.25" customHeight="1" x14ac:dyDescent="0.25">
      <c r="A2416" s="113"/>
    </row>
    <row r="2417" spans="1:1" ht="14.25" customHeight="1" x14ac:dyDescent="0.25">
      <c r="A2417" s="113"/>
    </row>
    <row r="2418" spans="1:1" ht="14.25" customHeight="1" x14ac:dyDescent="0.25">
      <c r="A2418" s="113"/>
    </row>
    <row r="2419" spans="1:1" ht="14.25" customHeight="1" x14ac:dyDescent="0.25">
      <c r="A2419" s="113"/>
    </row>
    <row r="2420" spans="1:1" ht="14.25" customHeight="1" x14ac:dyDescent="0.25">
      <c r="A2420" s="113"/>
    </row>
    <row r="2421" spans="1:1" ht="14.25" customHeight="1" x14ac:dyDescent="0.25">
      <c r="A2421" s="113"/>
    </row>
    <row r="2422" spans="1:1" ht="14.25" customHeight="1" x14ac:dyDescent="0.25">
      <c r="A2422" s="113"/>
    </row>
    <row r="2423" spans="1:1" ht="14.25" customHeight="1" x14ac:dyDescent="0.25">
      <c r="A2423" s="113"/>
    </row>
    <row r="2424" spans="1:1" ht="14.25" customHeight="1" x14ac:dyDescent="0.25">
      <c r="A2424" s="113"/>
    </row>
    <row r="2425" spans="1:1" ht="14.25" customHeight="1" x14ac:dyDescent="0.25">
      <c r="A2425" s="113"/>
    </row>
    <row r="2426" spans="1:1" ht="14.25" customHeight="1" x14ac:dyDescent="0.25">
      <c r="A2426" s="113"/>
    </row>
    <row r="2427" spans="1:1" ht="14.25" customHeight="1" x14ac:dyDescent="0.25">
      <c r="A2427" s="113"/>
    </row>
    <row r="2428" spans="1:1" ht="14.25" customHeight="1" x14ac:dyDescent="0.25">
      <c r="A2428" s="113"/>
    </row>
    <row r="2429" spans="1:1" ht="14.25" customHeight="1" x14ac:dyDescent="0.25">
      <c r="A2429" s="113"/>
    </row>
    <row r="2430" spans="1:1" ht="14.25" customHeight="1" x14ac:dyDescent="0.25">
      <c r="A2430" s="113"/>
    </row>
    <row r="2431" spans="1:1" ht="14.25" customHeight="1" x14ac:dyDescent="0.25">
      <c r="A2431" s="113"/>
    </row>
    <row r="2432" spans="1:1" ht="14.25" customHeight="1" x14ac:dyDescent="0.25">
      <c r="A2432" s="113"/>
    </row>
    <row r="2433" spans="1:1" ht="14.25" customHeight="1" x14ac:dyDescent="0.25">
      <c r="A2433" s="113"/>
    </row>
    <row r="2434" spans="1:1" ht="14.25" customHeight="1" x14ac:dyDescent="0.25">
      <c r="A2434" s="113"/>
    </row>
    <row r="2435" spans="1:1" ht="14.25" customHeight="1" x14ac:dyDescent="0.25">
      <c r="A2435" s="113"/>
    </row>
    <row r="2436" spans="1:1" ht="14.25" customHeight="1" x14ac:dyDescent="0.25">
      <c r="A2436" s="113"/>
    </row>
    <row r="2437" spans="1:1" ht="14.25" customHeight="1" x14ac:dyDescent="0.25">
      <c r="A2437" s="113"/>
    </row>
    <row r="2438" spans="1:1" ht="14.25" customHeight="1" x14ac:dyDescent="0.25">
      <c r="A2438" s="113"/>
    </row>
    <row r="2439" spans="1:1" ht="14.25" customHeight="1" x14ac:dyDescent="0.25">
      <c r="A2439" s="113"/>
    </row>
    <row r="2440" spans="1:1" ht="14.25" customHeight="1" x14ac:dyDescent="0.25">
      <c r="A2440" s="113"/>
    </row>
    <row r="2441" spans="1:1" ht="14.25" customHeight="1" x14ac:dyDescent="0.25">
      <c r="A2441" s="113"/>
    </row>
    <row r="2442" spans="1:1" ht="14.25" customHeight="1" x14ac:dyDescent="0.25">
      <c r="A2442" s="113"/>
    </row>
    <row r="2443" spans="1:1" ht="14.25" customHeight="1" x14ac:dyDescent="0.25">
      <c r="A2443" s="113"/>
    </row>
    <row r="2444" spans="1:1" ht="14.25" customHeight="1" x14ac:dyDescent="0.25">
      <c r="A2444" s="113"/>
    </row>
    <row r="2445" spans="1:1" ht="14.25" customHeight="1" x14ac:dyDescent="0.25">
      <c r="A2445" s="113"/>
    </row>
    <row r="2446" spans="1:1" ht="14.25" customHeight="1" x14ac:dyDescent="0.25">
      <c r="A2446" s="113"/>
    </row>
    <row r="2447" spans="1:1" ht="14.25" customHeight="1" x14ac:dyDescent="0.25">
      <c r="A2447" s="113"/>
    </row>
    <row r="2448" spans="1:1" ht="14.25" customHeight="1" x14ac:dyDescent="0.25">
      <c r="A2448" s="113"/>
    </row>
    <row r="2449" spans="1:1" ht="14.25" customHeight="1" x14ac:dyDescent="0.25">
      <c r="A2449" s="113"/>
    </row>
    <row r="2450" spans="1:1" ht="14.25" customHeight="1" x14ac:dyDescent="0.25">
      <c r="A2450" s="113"/>
    </row>
    <row r="2451" spans="1:1" ht="14.25" customHeight="1" x14ac:dyDescent="0.25">
      <c r="A2451" s="113"/>
    </row>
    <row r="2452" spans="1:1" ht="14.25" customHeight="1" x14ac:dyDescent="0.25">
      <c r="A2452" s="113"/>
    </row>
    <row r="2453" spans="1:1" ht="14.25" customHeight="1" x14ac:dyDescent="0.25">
      <c r="A2453" s="113"/>
    </row>
    <row r="2454" spans="1:1" ht="14.25" customHeight="1" x14ac:dyDescent="0.25">
      <c r="A2454" s="113"/>
    </row>
    <row r="2455" spans="1:1" ht="14.25" customHeight="1" x14ac:dyDescent="0.25">
      <c r="A2455" s="113"/>
    </row>
    <row r="2456" spans="1:1" ht="14.25" customHeight="1" x14ac:dyDescent="0.25">
      <c r="A2456" s="113"/>
    </row>
    <row r="2457" spans="1:1" ht="14.25" customHeight="1" x14ac:dyDescent="0.25">
      <c r="A2457" s="113"/>
    </row>
    <row r="2458" spans="1:1" ht="14.25" customHeight="1" x14ac:dyDescent="0.25">
      <c r="A2458" s="113"/>
    </row>
    <row r="2459" spans="1:1" ht="14.25" customHeight="1" x14ac:dyDescent="0.25">
      <c r="A2459" s="113"/>
    </row>
    <row r="2460" spans="1:1" ht="14.25" customHeight="1" x14ac:dyDescent="0.25">
      <c r="A2460" s="113"/>
    </row>
    <row r="2461" spans="1:1" ht="14.25" customHeight="1" x14ac:dyDescent="0.25">
      <c r="A2461" s="113"/>
    </row>
    <row r="2462" spans="1:1" ht="14.25" customHeight="1" x14ac:dyDescent="0.25">
      <c r="A2462" s="113"/>
    </row>
    <row r="2463" spans="1:1" ht="14.25" customHeight="1" x14ac:dyDescent="0.25">
      <c r="A2463" s="113"/>
    </row>
    <row r="2464" spans="1:1" ht="14.25" customHeight="1" x14ac:dyDescent="0.25">
      <c r="A2464" s="113"/>
    </row>
    <row r="2465" spans="1:1" ht="14.25" customHeight="1" x14ac:dyDescent="0.25">
      <c r="A2465" s="113"/>
    </row>
    <row r="2466" spans="1:1" ht="14.25" customHeight="1" x14ac:dyDescent="0.25">
      <c r="A2466" s="113"/>
    </row>
    <row r="2467" spans="1:1" ht="14.25" customHeight="1" x14ac:dyDescent="0.25">
      <c r="A2467" s="113"/>
    </row>
    <row r="2468" spans="1:1" ht="14.25" customHeight="1" x14ac:dyDescent="0.25">
      <c r="A2468" s="113"/>
    </row>
    <row r="2469" spans="1:1" ht="14.25" customHeight="1" x14ac:dyDescent="0.25">
      <c r="A2469" s="113"/>
    </row>
    <row r="2470" spans="1:1" ht="14.25" customHeight="1" x14ac:dyDescent="0.25">
      <c r="A2470" s="113"/>
    </row>
    <row r="2471" spans="1:1" ht="14.25" customHeight="1" x14ac:dyDescent="0.25">
      <c r="A2471" s="113"/>
    </row>
    <row r="2472" spans="1:1" ht="14.25" customHeight="1" x14ac:dyDescent="0.25">
      <c r="A2472" s="113"/>
    </row>
    <row r="2473" spans="1:1" ht="14.25" customHeight="1" x14ac:dyDescent="0.25">
      <c r="A2473" s="113"/>
    </row>
    <row r="2474" spans="1:1" ht="14.25" customHeight="1" x14ac:dyDescent="0.25">
      <c r="A2474" s="113"/>
    </row>
    <row r="2475" spans="1:1" ht="14.25" customHeight="1" x14ac:dyDescent="0.25">
      <c r="A2475" s="113"/>
    </row>
    <row r="2476" spans="1:1" ht="14.25" customHeight="1" x14ac:dyDescent="0.25">
      <c r="A2476" s="113"/>
    </row>
    <row r="2477" spans="1:1" ht="14.25" customHeight="1" x14ac:dyDescent="0.25">
      <c r="A2477" s="113"/>
    </row>
    <row r="2478" spans="1:1" ht="14.25" customHeight="1" x14ac:dyDescent="0.25">
      <c r="A2478" s="113"/>
    </row>
    <row r="2479" spans="1:1" ht="14.25" customHeight="1" x14ac:dyDescent="0.25">
      <c r="A2479" s="113"/>
    </row>
    <row r="2480" spans="1:1" ht="14.25" customHeight="1" x14ac:dyDescent="0.25">
      <c r="A2480" s="113"/>
    </row>
    <row r="2481" spans="1:1" ht="14.25" customHeight="1" x14ac:dyDescent="0.25">
      <c r="A2481" s="113"/>
    </row>
    <row r="2482" spans="1:1" ht="14.25" customHeight="1" x14ac:dyDescent="0.25">
      <c r="A2482" s="113"/>
    </row>
    <row r="2483" spans="1:1" ht="14.25" customHeight="1" x14ac:dyDescent="0.25">
      <c r="A2483" s="113"/>
    </row>
    <row r="2484" spans="1:1" ht="14.25" customHeight="1" x14ac:dyDescent="0.25">
      <c r="A2484" s="113"/>
    </row>
    <row r="2485" spans="1:1" ht="14.25" customHeight="1" x14ac:dyDescent="0.25">
      <c r="A2485" s="113"/>
    </row>
    <row r="2486" spans="1:1" ht="14.25" customHeight="1" x14ac:dyDescent="0.25">
      <c r="A2486" s="113"/>
    </row>
    <row r="2487" spans="1:1" ht="14.25" customHeight="1" x14ac:dyDescent="0.25">
      <c r="A2487" s="113"/>
    </row>
    <row r="2488" spans="1:1" ht="14.25" customHeight="1" x14ac:dyDescent="0.25">
      <c r="A2488" s="113"/>
    </row>
    <row r="2489" spans="1:1" ht="14.25" customHeight="1" x14ac:dyDescent="0.25">
      <c r="A2489" s="113"/>
    </row>
    <row r="2490" spans="1:1" ht="14.25" customHeight="1" x14ac:dyDescent="0.25">
      <c r="A2490" s="113"/>
    </row>
    <row r="2491" spans="1:1" ht="14.25" customHeight="1" x14ac:dyDescent="0.25">
      <c r="A2491" s="113"/>
    </row>
    <row r="2492" spans="1:1" ht="14.25" customHeight="1" x14ac:dyDescent="0.25">
      <c r="A2492" s="113"/>
    </row>
    <row r="2493" spans="1:1" ht="14.25" customHeight="1" x14ac:dyDescent="0.25">
      <c r="A2493" s="113"/>
    </row>
    <row r="2494" spans="1:1" ht="14.25" customHeight="1" x14ac:dyDescent="0.25">
      <c r="A2494" s="113"/>
    </row>
    <row r="2495" spans="1:1" ht="14.25" customHeight="1" x14ac:dyDescent="0.25">
      <c r="A2495" s="113"/>
    </row>
    <row r="2496" spans="1:1" ht="14.25" customHeight="1" x14ac:dyDescent="0.25">
      <c r="A2496" s="113"/>
    </row>
    <row r="2497" spans="1:1" ht="14.25" customHeight="1" x14ac:dyDescent="0.25">
      <c r="A2497" s="113"/>
    </row>
    <row r="2498" spans="1:1" ht="14.25" customHeight="1" x14ac:dyDescent="0.25">
      <c r="A2498" s="113"/>
    </row>
    <row r="2499" spans="1:1" ht="14.25" customHeight="1" x14ac:dyDescent="0.25">
      <c r="A2499" s="113"/>
    </row>
    <row r="2500" spans="1:1" ht="14.25" customHeight="1" x14ac:dyDescent="0.25">
      <c r="A2500" s="113"/>
    </row>
    <row r="2501" spans="1:1" ht="14.25" customHeight="1" x14ac:dyDescent="0.25">
      <c r="A2501" s="113"/>
    </row>
    <row r="2502" spans="1:1" ht="14.25" customHeight="1" x14ac:dyDescent="0.25">
      <c r="A2502" s="113"/>
    </row>
    <row r="2503" spans="1:1" ht="14.25" customHeight="1" x14ac:dyDescent="0.25">
      <c r="A2503" s="113"/>
    </row>
    <row r="2504" spans="1:1" ht="14.25" customHeight="1" x14ac:dyDescent="0.25">
      <c r="A2504" s="113"/>
    </row>
    <row r="2505" spans="1:1" ht="14.25" customHeight="1" x14ac:dyDescent="0.25">
      <c r="A2505" s="113"/>
    </row>
    <row r="2506" spans="1:1" ht="14.25" customHeight="1" x14ac:dyDescent="0.25">
      <c r="A2506" s="113"/>
    </row>
    <row r="2507" spans="1:1" ht="14.25" customHeight="1" x14ac:dyDescent="0.25">
      <c r="A2507" s="113"/>
    </row>
    <row r="2508" spans="1:1" ht="14.25" customHeight="1" x14ac:dyDescent="0.25">
      <c r="A2508" s="113"/>
    </row>
    <row r="2509" spans="1:1" ht="14.25" customHeight="1" x14ac:dyDescent="0.25">
      <c r="A2509" s="113"/>
    </row>
    <row r="2510" spans="1:1" ht="14.25" customHeight="1" x14ac:dyDescent="0.25">
      <c r="A2510" s="113"/>
    </row>
    <row r="2511" spans="1:1" ht="14.25" customHeight="1" x14ac:dyDescent="0.25">
      <c r="A2511" s="113"/>
    </row>
    <row r="2512" spans="1:1" ht="14.25" customHeight="1" x14ac:dyDescent="0.25">
      <c r="A2512" s="113"/>
    </row>
    <row r="2513" spans="1:1" ht="14.25" customHeight="1" x14ac:dyDescent="0.25">
      <c r="A2513" s="113"/>
    </row>
    <row r="2514" spans="1:1" ht="14.25" customHeight="1" x14ac:dyDescent="0.25">
      <c r="A2514" s="113"/>
    </row>
    <row r="2515" spans="1:1" ht="14.25" customHeight="1" x14ac:dyDescent="0.25">
      <c r="A2515" s="113"/>
    </row>
    <row r="2516" spans="1:1" ht="14.25" customHeight="1" x14ac:dyDescent="0.25">
      <c r="A2516" s="113"/>
    </row>
    <row r="2517" spans="1:1" ht="14.25" customHeight="1" x14ac:dyDescent="0.25">
      <c r="A2517" s="113"/>
    </row>
    <row r="2518" spans="1:1" ht="14.25" customHeight="1" x14ac:dyDescent="0.25">
      <c r="A2518" s="113"/>
    </row>
    <row r="2519" spans="1:1" ht="14.25" customHeight="1" x14ac:dyDescent="0.25">
      <c r="A2519" s="113"/>
    </row>
    <row r="2520" spans="1:1" ht="14.25" customHeight="1" x14ac:dyDescent="0.25">
      <c r="A2520" s="113"/>
    </row>
    <row r="2521" spans="1:1" ht="14.25" customHeight="1" x14ac:dyDescent="0.25">
      <c r="A2521" s="113"/>
    </row>
    <row r="2522" spans="1:1" ht="14.25" customHeight="1" x14ac:dyDescent="0.25">
      <c r="A2522" s="113"/>
    </row>
    <row r="2523" spans="1:1" ht="14.25" customHeight="1" x14ac:dyDescent="0.25">
      <c r="A2523" s="113"/>
    </row>
    <row r="2524" spans="1:1" ht="14.25" customHeight="1" x14ac:dyDescent="0.25">
      <c r="A2524" s="113"/>
    </row>
    <row r="2525" spans="1:1" ht="14.25" customHeight="1" x14ac:dyDescent="0.25">
      <c r="A2525" s="113"/>
    </row>
    <row r="2526" spans="1:1" ht="14.25" customHeight="1" x14ac:dyDescent="0.25">
      <c r="A2526" s="113"/>
    </row>
    <row r="2527" spans="1:1" ht="14.25" customHeight="1" x14ac:dyDescent="0.25">
      <c r="A2527" s="113"/>
    </row>
    <row r="2528" spans="1:1" ht="14.25" customHeight="1" x14ac:dyDescent="0.25">
      <c r="A2528" s="113"/>
    </row>
    <row r="2529" spans="1:1" ht="14.25" customHeight="1" x14ac:dyDescent="0.25">
      <c r="A2529" s="113"/>
    </row>
    <row r="2530" spans="1:1" ht="14.25" customHeight="1" x14ac:dyDescent="0.25">
      <c r="A2530" s="113"/>
    </row>
    <row r="2531" spans="1:1" ht="14.25" customHeight="1" x14ac:dyDescent="0.25">
      <c r="A2531" s="113"/>
    </row>
    <row r="2532" spans="1:1" ht="14.25" customHeight="1" x14ac:dyDescent="0.25">
      <c r="A2532" s="113"/>
    </row>
    <row r="2533" spans="1:1" ht="14.25" customHeight="1" x14ac:dyDescent="0.25">
      <c r="A2533" s="113"/>
    </row>
    <row r="2534" spans="1:1" ht="14.25" customHeight="1" x14ac:dyDescent="0.25">
      <c r="A2534" s="113"/>
    </row>
    <row r="2535" spans="1:1" ht="14.25" customHeight="1" x14ac:dyDescent="0.25">
      <c r="A2535" s="113"/>
    </row>
    <row r="2536" spans="1:1" ht="14.25" customHeight="1" x14ac:dyDescent="0.25">
      <c r="A2536" s="113"/>
    </row>
    <row r="2537" spans="1:1" ht="14.25" customHeight="1" x14ac:dyDescent="0.25">
      <c r="A2537" s="113"/>
    </row>
    <row r="2538" spans="1:1" ht="14.25" customHeight="1" x14ac:dyDescent="0.25">
      <c r="A2538" s="113"/>
    </row>
    <row r="2539" spans="1:1" ht="14.25" customHeight="1" x14ac:dyDescent="0.25">
      <c r="A2539" s="113"/>
    </row>
    <row r="2540" spans="1:1" ht="14.25" customHeight="1" x14ac:dyDescent="0.25">
      <c r="A2540" s="113"/>
    </row>
    <row r="2541" spans="1:1" ht="14.25" customHeight="1" x14ac:dyDescent="0.25">
      <c r="A2541" s="113"/>
    </row>
    <row r="2542" spans="1:1" ht="14.25" customHeight="1" x14ac:dyDescent="0.25">
      <c r="A2542" s="113"/>
    </row>
    <row r="2543" spans="1:1" ht="14.25" customHeight="1" x14ac:dyDescent="0.25">
      <c r="A2543" s="113"/>
    </row>
    <row r="2544" spans="1:1" ht="14.25" customHeight="1" x14ac:dyDescent="0.25">
      <c r="A2544" s="113"/>
    </row>
    <row r="2545" spans="1:1" ht="14.25" customHeight="1" x14ac:dyDescent="0.25">
      <c r="A2545" s="113"/>
    </row>
    <row r="2546" spans="1:1" ht="14.25" customHeight="1" x14ac:dyDescent="0.25">
      <c r="A2546" s="113"/>
    </row>
    <row r="2547" spans="1:1" ht="14.25" customHeight="1" x14ac:dyDescent="0.25">
      <c r="A2547" s="113"/>
    </row>
    <row r="2548" spans="1:1" ht="14.25" customHeight="1" x14ac:dyDescent="0.25">
      <c r="A2548" s="113"/>
    </row>
    <row r="2549" spans="1:1" ht="14.25" customHeight="1" x14ac:dyDescent="0.25">
      <c r="A2549" s="113"/>
    </row>
    <row r="2550" spans="1:1" ht="14.25" customHeight="1" x14ac:dyDescent="0.25">
      <c r="A2550" s="113"/>
    </row>
    <row r="2551" spans="1:1" ht="14.25" customHeight="1" x14ac:dyDescent="0.25">
      <c r="A2551" s="113"/>
    </row>
    <row r="2552" spans="1:1" ht="14.25" customHeight="1" x14ac:dyDescent="0.25">
      <c r="A2552" s="113"/>
    </row>
    <row r="2553" spans="1:1" ht="14.25" customHeight="1" x14ac:dyDescent="0.25">
      <c r="A2553" s="113"/>
    </row>
    <row r="2554" spans="1:1" ht="14.25" customHeight="1" x14ac:dyDescent="0.25">
      <c r="A2554" s="113"/>
    </row>
    <row r="2555" spans="1:1" ht="14.25" customHeight="1" x14ac:dyDescent="0.25">
      <c r="A2555" s="113"/>
    </row>
    <row r="2556" spans="1:1" ht="14.25" customHeight="1" x14ac:dyDescent="0.25">
      <c r="A2556" s="113"/>
    </row>
    <row r="2557" spans="1:1" ht="14.25" customHeight="1" x14ac:dyDescent="0.25">
      <c r="A2557" s="113"/>
    </row>
    <row r="2558" spans="1:1" ht="14.25" customHeight="1" x14ac:dyDescent="0.25">
      <c r="A2558" s="113"/>
    </row>
    <row r="2559" spans="1:1" ht="14.25" customHeight="1" x14ac:dyDescent="0.25">
      <c r="A2559" s="113"/>
    </row>
    <row r="2560" spans="1:1" ht="14.25" customHeight="1" x14ac:dyDescent="0.25">
      <c r="A2560" s="113"/>
    </row>
    <row r="2561" spans="1:1" ht="14.25" customHeight="1" x14ac:dyDescent="0.25">
      <c r="A2561" s="113"/>
    </row>
    <row r="2562" spans="1:1" ht="14.25" customHeight="1" x14ac:dyDescent="0.25">
      <c r="A2562" s="113"/>
    </row>
    <row r="2563" spans="1:1" ht="14.25" customHeight="1" x14ac:dyDescent="0.25">
      <c r="A2563" s="113"/>
    </row>
    <row r="2564" spans="1:1" ht="14.25" customHeight="1" x14ac:dyDescent="0.25">
      <c r="A2564" s="113"/>
    </row>
    <row r="2565" spans="1:1" ht="14.25" customHeight="1" x14ac:dyDescent="0.25">
      <c r="A2565" s="113"/>
    </row>
    <row r="2566" spans="1:1" ht="14.25" customHeight="1" x14ac:dyDescent="0.25">
      <c r="A2566" s="113"/>
    </row>
    <row r="2567" spans="1:1" ht="14.25" customHeight="1" x14ac:dyDescent="0.25">
      <c r="A2567" s="113"/>
    </row>
    <row r="2568" spans="1:1" ht="14.25" customHeight="1" x14ac:dyDescent="0.25">
      <c r="A2568" s="113"/>
    </row>
    <row r="2569" spans="1:1" ht="14.25" customHeight="1" x14ac:dyDescent="0.25">
      <c r="A2569" s="113"/>
    </row>
    <row r="2570" spans="1:1" ht="14.25" customHeight="1" x14ac:dyDescent="0.25">
      <c r="A2570" s="113"/>
    </row>
    <row r="2571" spans="1:1" ht="14.25" customHeight="1" x14ac:dyDescent="0.25">
      <c r="A2571" s="113"/>
    </row>
    <row r="2572" spans="1:1" ht="14.25" customHeight="1" x14ac:dyDescent="0.25">
      <c r="A2572" s="113"/>
    </row>
    <row r="2573" spans="1:1" ht="14.25" customHeight="1" x14ac:dyDescent="0.25">
      <c r="A2573" s="113"/>
    </row>
    <row r="2574" spans="1:1" ht="14.25" customHeight="1" x14ac:dyDescent="0.25">
      <c r="A2574" s="113"/>
    </row>
    <row r="2575" spans="1:1" ht="14.25" customHeight="1" x14ac:dyDescent="0.25">
      <c r="A2575" s="113"/>
    </row>
    <row r="2576" spans="1:1" ht="14.25" customHeight="1" x14ac:dyDescent="0.25">
      <c r="A2576" s="113"/>
    </row>
    <row r="2577" spans="1:1" ht="14.25" customHeight="1" x14ac:dyDescent="0.25">
      <c r="A2577" s="113"/>
    </row>
    <row r="2578" spans="1:1" ht="14.25" customHeight="1" x14ac:dyDescent="0.25">
      <c r="A2578" s="113"/>
    </row>
    <row r="2579" spans="1:1" ht="14.25" customHeight="1" x14ac:dyDescent="0.25">
      <c r="A2579" s="113"/>
    </row>
    <row r="2580" spans="1:1" ht="14.25" customHeight="1" x14ac:dyDescent="0.25">
      <c r="A2580" s="113"/>
    </row>
    <row r="2581" spans="1:1" ht="14.25" customHeight="1" x14ac:dyDescent="0.25">
      <c r="A2581" s="113"/>
    </row>
    <row r="2582" spans="1:1" ht="14.25" customHeight="1" x14ac:dyDescent="0.25">
      <c r="A2582" s="113"/>
    </row>
    <row r="2583" spans="1:1" ht="14.25" customHeight="1" x14ac:dyDescent="0.25">
      <c r="A2583" s="113"/>
    </row>
    <row r="2584" spans="1:1" ht="14.25" customHeight="1" x14ac:dyDescent="0.25">
      <c r="A2584" s="113"/>
    </row>
    <row r="2585" spans="1:1" ht="14.25" customHeight="1" x14ac:dyDescent="0.25">
      <c r="A2585" s="113"/>
    </row>
    <row r="2586" spans="1:1" ht="14.25" customHeight="1" x14ac:dyDescent="0.25">
      <c r="A2586" s="113"/>
    </row>
    <row r="2587" spans="1:1" ht="14.25" customHeight="1" x14ac:dyDescent="0.25">
      <c r="A2587" s="113"/>
    </row>
    <row r="2588" spans="1:1" ht="14.25" customHeight="1" x14ac:dyDescent="0.25">
      <c r="A2588" s="113"/>
    </row>
    <row r="2589" spans="1:1" ht="14.25" customHeight="1" x14ac:dyDescent="0.25">
      <c r="A2589" s="113"/>
    </row>
    <row r="2590" spans="1:1" ht="14.25" customHeight="1" x14ac:dyDescent="0.25">
      <c r="A2590" s="113"/>
    </row>
    <row r="2591" spans="1:1" ht="14.25" customHeight="1" x14ac:dyDescent="0.25">
      <c r="A2591" s="113"/>
    </row>
    <row r="2592" spans="1:1" ht="14.25" customHeight="1" x14ac:dyDescent="0.25">
      <c r="A2592" s="113"/>
    </row>
    <row r="2593" spans="1:1" ht="14.25" customHeight="1" x14ac:dyDescent="0.25">
      <c r="A2593" s="113"/>
    </row>
    <row r="2594" spans="1:1" ht="14.25" customHeight="1" x14ac:dyDescent="0.25">
      <c r="A2594" s="113"/>
    </row>
    <row r="2595" spans="1:1" ht="14.25" customHeight="1" x14ac:dyDescent="0.25">
      <c r="A2595" s="113"/>
    </row>
    <row r="2596" spans="1:1" ht="14.25" customHeight="1" x14ac:dyDescent="0.25">
      <c r="A2596" s="113"/>
    </row>
    <row r="2597" spans="1:1" ht="14.25" customHeight="1" x14ac:dyDescent="0.25">
      <c r="A2597" s="113"/>
    </row>
    <row r="2598" spans="1:1" ht="14.25" customHeight="1" x14ac:dyDescent="0.25">
      <c r="A2598" s="113"/>
    </row>
    <row r="2599" spans="1:1" ht="14.25" customHeight="1" x14ac:dyDescent="0.25">
      <c r="A2599" s="113"/>
    </row>
    <row r="2600" spans="1:1" ht="14.25" customHeight="1" x14ac:dyDescent="0.25">
      <c r="A2600" s="113"/>
    </row>
    <row r="2601" spans="1:1" ht="14.25" customHeight="1" x14ac:dyDescent="0.25">
      <c r="A2601" s="113"/>
    </row>
    <row r="2602" spans="1:1" ht="14.25" customHeight="1" x14ac:dyDescent="0.25">
      <c r="A2602" s="113"/>
    </row>
    <row r="2603" spans="1:1" ht="14.25" customHeight="1" x14ac:dyDescent="0.25">
      <c r="A2603" s="113"/>
    </row>
    <row r="2604" spans="1:1" ht="14.25" customHeight="1" x14ac:dyDescent="0.25">
      <c r="A2604" s="113"/>
    </row>
    <row r="2605" spans="1:1" ht="14.25" customHeight="1" x14ac:dyDescent="0.25">
      <c r="A2605" s="113"/>
    </row>
    <row r="2606" spans="1:1" ht="14.25" customHeight="1" x14ac:dyDescent="0.25">
      <c r="A2606" s="113"/>
    </row>
    <row r="2607" spans="1:1" ht="14.25" customHeight="1" x14ac:dyDescent="0.25">
      <c r="A2607" s="113"/>
    </row>
    <row r="2608" spans="1:1" ht="14.25" customHeight="1" x14ac:dyDescent="0.25">
      <c r="A2608" s="113"/>
    </row>
    <row r="2609" spans="1:1" ht="14.25" customHeight="1" x14ac:dyDescent="0.25">
      <c r="A2609" s="113"/>
    </row>
    <row r="2610" spans="1:1" ht="14.25" customHeight="1" x14ac:dyDescent="0.25">
      <c r="A2610" s="113"/>
    </row>
    <row r="2611" spans="1:1" ht="14.25" customHeight="1" x14ac:dyDescent="0.25">
      <c r="A2611" s="113"/>
    </row>
    <row r="2612" spans="1:1" ht="14.25" customHeight="1" x14ac:dyDescent="0.25">
      <c r="A2612" s="113"/>
    </row>
    <row r="2613" spans="1:1" ht="14.25" customHeight="1" x14ac:dyDescent="0.25">
      <c r="A2613" s="113"/>
    </row>
    <row r="2614" spans="1:1" ht="14.25" customHeight="1" x14ac:dyDescent="0.25">
      <c r="A2614" s="113"/>
    </row>
    <row r="2615" spans="1:1" ht="14.25" customHeight="1" x14ac:dyDescent="0.25">
      <c r="A2615" s="113"/>
    </row>
    <row r="2616" spans="1:1" ht="14.25" customHeight="1" x14ac:dyDescent="0.25">
      <c r="A2616" s="113"/>
    </row>
    <row r="2617" spans="1:1" ht="14.25" customHeight="1" x14ac:dyDescent="0.25">
      <c r="A2617" s="113"/>
    </row>
    <row r="2618" spans="1:1" ht="14.25" customHeight="1" x14ac:dyDescent="0.25">
      <c r="A2618" s="113"/>
    </row>
    <row r="2619" spans="1:1" ht="14.25" customHeight="1" x14ac:dyDescent="0.25">
      <c r="A2619" s="113"/>
    </row>
    <row r="2620" spans="1:1" ht="14.25" customHeight="1" x14ac:dyDescent="0.25">
      <c r="A2620" s="113"/>
    </row>
    <row r="2621" spans="1:1" ht="14.25" customHeight="1" x14ac:dyDescent="0.25">
      <c r="A2621" s="113"/>
    </row>
    <row r="2622" spans="1:1" ht="14.25" customHeight="1" x14ac:dyDescent="0.25">
      <c r="A2622" s="113"/>
    </row>
    <row r="2623" spans="1:1" ht="14.25" customHeight="1" x14ac:dyDescent="0.25">
      <c r="A2623" s="113"/>
    </row>
    <row r="2624" spans="1:1" ht="14.25" customHeight="1" x14ac:dyDescent="0.25">
      <c r="A2624" s="113"/>
    </row>
    <row r="2625" spans="1:1" ht="14.25" customHeight="1" x14ac:dyDescent="0.25">
      <c r="A2625" s="113"/>
    </row>
    <row r="2626" spans="1:1" ht="14.25" customHeight="1" x14ac:dyDescent="0.25">
      <c r="A2626" s="113"/>
    </row>
    <row r="2627" spans="1:1" ht="14.25" customHeight="1" x14ac:dyDescent="0.25">
      <c r="A2627" s="113"/>
    </row>
    <row r="2628" spans="1:1" ht="14.25" customHeight="1" x14ac:dyDescent="0.25">
      <c r="A2628" s="113"/>
    </row>
    <row r="2629" spans="1:1" ht="14.25" customHeight="1" x14ac:dyDescent="0.25">
      <c r="A2629" s="113"/>
    </row>
    <row r="2630" spans="1:1" ht="14.25" customHeight="1" x14ac:dyDescent="0.25">
      <c r="A2630" s="113"/>
    </row>
    <row r="2631" spans="1:1" ht="14.25" customHeight="1" x14ac:dyDescent="0.25">
      <c r="A2631" s="113"/>
    </row>
    <row r="2632" spans="1:1" ht="14.25" customHeight="1" x14ac:dyDescent="0.25">
      <c r="A2632" s="113"/>
    </row>
    <row r="2633" spans="1:1" ht="14.25" customHeight="1" x14ac:dyDescent="0.25">
      <c r="A2633" s="113"/>
    </row>
    <row r="2634" spans="1:1" ht="14.25" customHeight="1" x14ac:dyDescent="0.25">
      <c r="A2634" s="113"/>
    </row>
    <row r="2635" spans="1:1" ht="14.25" customHeight="1" x14ac:dyDescent="0.25">
      <c r="A2635" s="113"/>
    </row>
    <row r="2636" spans="1:1" ht="14.25" customHeight="1" x14ac:dyDescent="0.25">
      <c r="A2636" s="113"/>
    </row>
    <row r="2637" spans="1:1" ht="14.25" customHeight="1" x14ac:dyDescent="0.25">
      <c r="A2637" s="113"/>
    </row>
    <row r="2638" spans="1:1" ht="14.25" customHeight="1" x14ac:dyDescent="0.25">
      <c r="A2638" s="113"/>
    </row>
    <row r="2639" spans="1:1" ht="14.25" customHeight="1" x14ac:dyDescent="0.25">
      <c r="A2639" s="113"/>
    </row>
    <row r="2640" spans="1:1" ht="14.25" customHeight="1" x14ac:dyDescent="0.25">
      <c r="A2640" s="113"/>
    </row>
    <row r="2641" spans="1:1" ht="14.25" customHeight="1" x14ac:dyDescent="0.25">
      <c r="A2641" s="113"/>
    </row>
    <row r="2642" spans="1:1" ht="14.25" customHeight="1" x14ac:dyDescent="0.25">
      <c r="A2642" s="113"/>
    </row>
    <row r="2643" spans="1:1" ht="14.25" customHeight="1" x14ac:dyDescent="0.25">
      <c r="A2643" s="113"/>
    </row>
    <row r="2644" spans="1:1" ht="14.25" customHeight="1" x14ac:dyDescent="0.25">
      <c r="A2644" s="113"/>
    </row>
    <row r="2645" spans="1:1" ht="14.25" customHeight="1" x14ac:dyDescent="0.25">
      <c r="A2645" s="113"/>
    </row>
    <row r="2646" spans="1:1" ht="14.25" customHeight="1" x14ac:dyDescent="0.25">
      <c r="A2646" s="113"/>
    </row>
    <row r="2647" spans="1:1" ht="14.25" customHeight="1" x14ac:dyDescent="0.25">
      <c r="A2647" s="113"/>
    </row>
    <row r="2648" spans="1:1" ht="14.25" customHeight="1" x14ac:dyDescent="0.25">
      <c r="A2648" s="113"/>
    </row>
    <row r="2649" spans="1:1" ht="14.25" customHeight="1" x14ac:dyDescent="0.25">
      <c r="A2649" s="113"/>
    </row>
    <row r="2650" spans="1:1" ht="14.25" customHeight="1" x14ac:dyDescent="0.25">
      <c r="A2650" s="113"/>
    </row>
    <row r="2651" spans="1:1" ht="14.25" customHeight="1" x14ac:dyDescent="0.25">
      <c r="A2651" s="113"/>
    </row>
    <row r="2652" spans="1:1" ht="14.25" customHeight="1" x14ac:dyDescent="0.25">
      <c r="A2652" s="113"/>
    </row>
    <row r="2653" spans="1:1" ht="14.25" customHeight="1" x14ac:dyDescent="0.25">
      <c r="A2653" s="113"/>
    </row>
    <row r="2654" spans="1:1" ht="14.25" customHeight="1" x14ac:dyDescent="0.25">
      <c r="A2654" s="113"/>
    </row>
    <row r="2655" spans="1:1" ht="14.25" customHeight="1" x14ac:dyDescent="0.25">
      <c r="A2655" s="113"/>
    </row>
    <row r="2656" spans="1:1" ht="14.25" customHeight="1" x14ac:dyDescent="0.25">
      <c r="A2656" s="113"/>
    </row>
    <row r="2657" spans="1:1" ht="14.25" customHeight="1" x14ac:dyDescent="0.25">
      <c r="A2657" s="113"/>
    </row>
    <row r="2658" spans="1:1" ht="14.25" customHeight="1" x14ac:dyDescent="0.25">
      <c r="A2658" s="113"/>
    </row>
    <row r="2659" spans="1:1" ht="14.25" customHeight="1" x14ac:dyDescent="0.25">
      <c r="A2659" s="113"/>
    </row>
    <row r="2660" spans="1:1" ht="14.25" customHeight="1" x14ac:dyDescent="0.25">
      <c r="A2660" s="113"/>
    </row>
    <row r="2661" spans="1:1" ht="14.25" customHeight="1" x14ac:dyDescent="0.25">
      <c r="A2661" s="113"/>
    </row>
    <row r="2662" spans="1:1" ht="14.25" customHeight="1" x14ac:dyDescent="0.25">
      <c r="A2662" s="113"/>
    </row>
    <row r="2663" spans="1:1" ht="14.25" customHeight="1" x14ac:dyDescent="0.25">
      <c r="A2663" s="113"/>
    </row>
    <row r="2664" spans="1:1" ht="14.25" customHeight="1" x14ac:dyDescent="0.25">
      <c r="A2664" s="113"/>
    </row>
    <row r="2665" spans="1:1" ht="14.25" customHeight="1" x14ac:dyDescent="0.25">
      <c r="A2665" s="113"/>
    </row>
    <row r="2666" spans="1:1" ht="14.25" customHeight="1" x14ac:dyDescent="0.25">
      <c r="A2666" s="113"/>
    </row>
    <row r="2667" spans="1:1" ht="14.25" customHeight="1" x14ac:dyDescent="0.25">
      <c r="A2667" s="113"/>
    </row>
    <row r="2668" spans="1:1" ht="14.25" customHeight="1" x14ac:dyDescent="0.25">
      <c r="A2668" s="113"/>
    </row>
    <row r="2669" spans="1:1" ht="14.25" customHeight="1" x14ac:dyDescent="0.25">
      <c r="A2669" s="113"/>
    </row>
    <row r="2670" spans="1:1" ht="14.25" customHeight="1" x14ac:dyDescent="0.25">
      <c r="A2670" s="113"/>
    </row>
    <row r="2671" spans="1:1" ht="14.25" customHeight="1" x14ac:dyDescent="0.25">
      <c r="A2671" s="113"/>
    </row>
    <row r="2672" spans="1:1" ht="14.25" customHeight="1" x14ac:dyDescent="0.25">
      <c r="A2672" s="113"/>
    </row>
    <row r="2673" spans="1:1" ht="14.25" customHeight="1" x14ac:dyDescent="0.25">
      <c r="A2673" s="113"/>
    </row>
    <row r="2674" spans="1:1" ht="14.25" customHeight="1" x14ac:dyDescent="0.25">
      <c r="A2674" s="113"/>
    </row>
    <row r="2675" spans="1:1" ht="14.25" customHeight="1" x14ac:dyDescent="0.25">
      <c r="A2675" s="113"/>
    </row>
    <row r="2676" spans="1:1" ht="14.25" customHeight="1" x14ac:dyDescent="0.25">
      <c r="A2676" s="113"/>
    </row>
    <row r="2677" spans="1:1" ht="14.25" customHeight="1" x14ac:dyDescent="0.25">
      <c r="A2677" s="113"/>
    </row>
    <row r="2678" spans="1:1" ht="14.25" customHeight="1" x14ac:dyDescent="0.25">
      <c r="A2678" s="113"/>
    </row>
    <row r="2679" spans="1:1" ht="14.25" customHeight="1" x14ac:dyDescent="0.25">
      <c r="A2679" s="113"/>
    </row>
    <row r="2680" spans="1:1" ht="14.25" customHeight="1" x14ac:dyDescent="0.25">
      <c r="A2680" s="113"/>
    </row>
    <row r="2681" spans="1:1" ht="14.25" customHeight="1" x14ac:dyDescent="0.25">
      <c r="A2681" s="113"/>
    </row>
    <row r="2682" spans="1:1" ht="14.25" customHeight="1" x14ac:dyDescent="0.25">
      <c r="A2682" s="113"/>
    </row>
    <row r="2683" spans="1:1" ht="14.25" customHeight="1" x14ac:dyDescent="0.25">
      <c r="A2683" s="113"/>
    </row>
    <row r="2684" spans="1:1" ht="14.25" customHeight="1" x14ac:dyDescent="0.25">
      <c r="A2684" s="113"/>
    </row>
    <row r="2685" spans="1:1" ht="14.25" customHeight="1" x14ac:dyDescent="0.25">
      <c r="A2685" s="113"/>
    </row>
    <row r="2686" spans="1:1" ht="14.25" customHeight="1" x14ac:dyDescent="0.25">
      <c r="A2686" s="113"/>
    </row>
    <row r="2687" spans="1:1" ht="14.25" customHeight="1" x14ac:dyDescent="0.25">
      <c r="A2687" s="113"/>
    </row>
    <row r="2688" spans="1:1" ht="14.25" customHeight="1" x14ac:dyDescent="0.25">
      <c r="A2688" s="113"/>
    </row>
    <row r="2689" spans="1:1" ht="14.25" customHeight="1" x14ac:dyDescent="0.25">
      <c r="A2689" s="113"/>
    </row>
    <row r="2690" spans="1:1" ht="14.25" customHeight="1" x14ac:dyDescent="0.25">
      <c r="A2690" s="113"/>
    </row>
    <row r="2691" spans="1:1" ht="14.25" customHeight="1" x14ac:dyDescent="0.25">
      <c r="A2691" s="113"/>
    </row>
    <row r="2692" spans="1:1" ht="14.25" customHeight="1" x14ac:dyDescent="0.25">
      <c r="A2692" s="113"/>
    </row>
    <row r="2693" spans="1:1" ht="14.25" customHeight="1" x14ac:dyDescent="0.25">
      <c r="A2693" s="113"/>
    </row>
    <row r="2694" spans="1:1" ht="14.25" customHeight="1" x14ac:dyDescent="0.25">
      <c r="A2694" s="113"/>
    </row>
    <row r="2695" spans="1:1" ht="14.25" customHeight="1" x14ac:dyDescent="0.25">
      <c r="A2695" s="113"/>
    </row>
    <row r="2696" spans="1:1" ht="14.25" customHeight="1" x14ac:dyDescent="0.25">
      <c r="A2696" s="113"/>
    </row>
    <row r="2697" spans="1:1" ht="14.25" customHeight="1" x14ac:dyDescent="0.25">
      <c r="A2697" s="113"/>
    </row>
    <row r="2698" spans="1:1" ht="14.25" customHeight="1" x14ac:dyDescent="0.25">
      <c r="A2698" s="113"/>
    </row>
    <row r="2699" spans="1:1" ht="14.25" customHeight="1" x14ac:dyDescent="0.25">
      <c r="A2699" s="113"/>
    </row>
    <row r="2700" spans="1:1" ht="14.25" customHeight="1" x14ac:dyDescent="0.25">
      <c r="A2700" s="113"/>
    </row>
    <row r="2701" spans="1:1" ht="14.25" customHeight="1" x14ac:dyDescent="0.25">
      <c r="A2701" s="113"/>
    </row>
    <row r="2702" spans="1:1" ht="14.25" customHeight="1" x14ac:dyDescent="0.25">
      <c r="A2702" s="113"/>
    </row>
    <row r="2703" spans="1:1" ht="14.25" customHeight="1" x14ac:dyDescent="0.25">
      <c r="A2703" s="113"/>
    </row>
    <row r="2704" spans="1:1" ht="14.25" customHeight="1" x14ac:dyDescent="0.25">
      <c r="A2704" s="113"/>
    </row>
    <row r="2705" spans="1:1" ht="14.25" customHeight="1" x14ac:dyDescent="0.25">
      <c r="A2705" s="113"/>
    </row>
    <row r="2706" spans="1:1" ht="14.25" customHeight="1" x14ac:dyDescent="0.25">
      <c r="A2706" s="113"/>
    </row>
    <row r="2707" spans="1:1" ht="14.25" customHeight="1" x14ac:dyDescent="0.25">
      <c r="A2707" s="113"/>
    </row>
    <row r="2708" spans="1:1" ht="14.25" customHeight="1" x14ac:dyDescent="0.25">
      <c r="A2708" s="113"/>
    </row>
    <row r="2709" spans="1:1" ht="14.25" customHeight="1" x14ac:dyDescent="0.25">
      <c r="A2709" s="113"/>
    </row>
    <row r="2710" spans="1:1" ht="14.25" customHeight="1" x14ac:dyDescent="0.25">
      <c r="A2710" s="113"/>
    </row>
    <row r="2711" spans="1:1" ht="14.25" customHeight="1" x14ac:dyDescent="0.25">
      <c r="A2711" s="113"/>
    </row>
    <row r="2712" spans="1:1" ht="14.25" customHeight="1" x14ac:dyDescent="0.25">
      <c r="A2712" s="113"/>
    </row>
    <row r="2713" spans="1:1" ht="14.25" customHeight="1" x14ac:dyDescent="0.25">
      <c r="A2713" s="113"/>
    </row>
    <row r="2714" spans="1:1" ht="14.25" customHeight="1" x14ac:dyDescent="0.25">
      <c r="A2714" s="113"/>
    </row>
    <row r="2715" spans="1:1" ht="14.25" customHeight="1" x14ac:dyDescent="0.25">
      <c r="A2715" s="113"/>
    </row>
    <row r="2716" spans="1:1" ht="14.25" customHeight="1" x14ac:dyDescent="0.25">
      <c r="A2716" s="113"/>
    </row>
    <row r="2717" spans="1:1" ht="14.25" customHeight="1" x14ac:dyDescent="0.25">
      <c r="A2717" s="113"/>
    </row>
    <row r="2718" spans="1:1" ht="14.25" customHeight="1" x14ac:dyDescent="0.25">
      <c r="A2718" s="113"/>
    </row>
    <row r="2719" spans="1:1" ht="14.25" customHeight="1" x14ac:dyDescent="0.25">
      <c r="A2719" s="113"/>
    </row>
    <row r="2720" spans="1:1" ht="14.25" customHeight="1" x14ac:dyDescent="0.25">
      <c r="A2720" s="113"/>
    </row>
    <row r="2721" spans="1:1" ht="14.25" customHeight="1" x14ac:dyDescent="0.25">
      <c r="A2721" s="113"/>
    </row>
    <row r="2722" spans="1:1" ht="14.25" customHeight="1" x14ac:dyDescent="0.25">
      <c r="A2722" s="113"/>
    </row>
    <row r="2723" spans="1:1" ht="14.25" customHeight="1" x14ac:dyDescent="0.25">
      <c r="A2723" s="113"/>
    </row>
    <row r="2724" spans="1:1" ht="14.25" customHeight="1" x14ac:dyDescent="0.25">
      <c r="A2724" s="113"/>
    </row>
    <row r="2725" spans="1:1" ht="14.25" customHeight="1" x14ac:dyDescent="0.25">
      <c r="A2725" s="113"/>
    </row>
    <row r="2726" spans="1:1" ht="14.25" customHeight="1" x14ac:dyDescent="0.25">
      <c r="A2726" s="113"/>
    </row>
    <row r="2727" spans="1:1" ht="14.25" customHeight="1" x14ac:dyDescent="0.25">
      <c r="A2727" s="113"/>
    </row>
    <row r="2728" spans="1:1" ht="14.25" customHeight="1" x14ac:dyDescent="0.25">
      <c r="A2728" s="113"/>
    </row>
    <row r="2729" spans="1:1" ht="14.25" customHeight="1" x14ac:dyDescent="0.25">
      <c r="A2729" s="113"/>
    </row>
    <row r="2730" spans="1:1" ht="14.25" customHeight="1" x14ac:dyDescent="0.25">
      <c r="A2730" s="113"/>
    </row>
    <row r="2731" spans="1:1" ht="14.25" customHeight="1" x14ac:dyDescent="0.25">
      <c r="A2731" s="113"/>
    </row>
    <row r="2732" spans="1:1" ht="14.25" customHeight="1" x14ac:dyDescent="0.25">
      <c r="A2732" s="113"/>
    </row>
    <row r="2733" spans="1:1" ht="14.25" customHeight="1" x14ac:dyDescent="0.25">
      <c r="A2733" s="113"/>
    </row>
    <row r="2734" spans="1:1" ht="14.25" customHeight="1" x14ac:dyDescent="0.25">
      <c r="A2734" s="113"/>
    </row>
    <row r="2735" spans="1:1" ht="14.25" customHeight="1" x14ac:dyDescent="0.25">
      <c r="A2735" s="113"/>
    </row>
    <row r="2736" spans="1:1" ht="14.25" customHeight="1" x14ac:dyDescent="0.25">
      <c r="A2736" s="113"/>
    </row>
    <row r="2737" spans="1:1" ht="14.25" customHeight="1" x14ac:dyDescent="0.25">
      <c r="A2737" s="113"/>
    </row>
    <row r="2738" spans="1:1" ht="14.25" customHeight="1" x14ac:dyDescent="0.25">
      <c r="A2738" s="113"/>
    </row>
    <row r="2739" spans="1:1" ht="14.25" customHeight="1" x14ac:dyDescent="0.25">
      <c r="A2739" s="113"/>
    </row>
    <row r="2740" spans="1:1" ht="14.25" customHeight="1" x14ac:dyDescent="0.25">
      <c r="A2740" s="113"/>
    </row>
    <row r="2741" spans="1:1" ht="14.25" customHeight="1" x14ac:dyDescent="0.25">
      <c r="A2741" s="113"/>
    </row>
    <row r="2742" spans="1:1" ht="14.25" customHeight="1" x14ac:dyDescent="0.25">
      <c r="A2742" s="113"/>
    </row>
    <row r="2743" spans="1:1" ht="14.25" customHeight="1" x14ac:dyDescent="0.25">
      <c r="A2743" s="113"/>
    </row>
    <row r="2744" spans="1:1" ht="14.25" customHeight="1" x14ac:dyDescent="0.25">
      <c r="A2744" s="113"/>
    </row>
    <row r="2745" spans="1:1" ht="14.25" customHeight="1" x14ac:dyDescent="0.25">
      <c r="A2745" s="113"/>
    </row>
    <row r="2746" spans="1:1" ht="14.25" customHeight="1" x14ac:dyDescent="0.25">
      <c r="A2746" s="113"/>
    </row>
    <row r="2747" spans="1:1" ht="14.25" customHeight="1" x14ac:dyDescent="0.25">
      <c r="A2747" s="113"/>
    </row>
    <row r="2748" spans="1:1" ht="14.25" customHeight="1" x14ac:dyDescent="0.25">
      <c r="A2748" s="113"/>
    </row>
    <row r="2749" spans="1:1" ht="14.25" customHeight="1" x14ac:dyDescent="0.25">
      <c r="A2749" s="113"/>
    </row>
    <row r="2750" spans="1:1" ht="14.25" customHeight="1" x14ac:dyDescent="0.25">
      <c r="A2750" s="113"/>
    </row>
    <row r="2751" spans="1:1" ht="14.25" customHeight="1" x14ac:dyDescent="0.25">
      <c r="A2751" s="113"/>
    </row>
    <row r="2752" spans="1:1" ht="14.25" customHeight="1" x14ac:dyDescent="0.25">
      <c r="A2752" s="113"/>
    </row>
    <row r="2753" spans="1:1" ht="14.25" customHeight="1" x14ac:dyDescent="0.25">
      <c r="A2753" s="113"/>
    </row>
    <row r="2754" spans="1:1" ht="14.25" customHeight="1" x14ac:dyDescent="0.25">
      <c r="A2754" s="113"/>
    </row>
    <row r="2755" spans="1:1" ht="14.25" customHeight="1" x14ac:dyDescent="0.25">
      <c r="A2755" s="113"/>
    </row>
    <row r="2756" spans="1:1" ht="14.25" customHeight="1" x14ac:dyDescent="0.25">
      <c r="A2756" s="113"/>
    </row>
    <row r="2757" spans="1:1" ht="14.25" customHeight="1" x14ac:dyDescent="0.25">
      <c r="A2757" s="113"/>
    </row>
    <row r="2758" spans="1:1" ht="14.25" customHeight="1" x14ac:dyDescent="0.25">
      <c r="A2758" s="113"/>
    </row>
    <row r="2759" spans="1:1" ht="14.25" customHeight="1" x14ac:dyDescent="0.25">
      <c r="A2759" s="113"/>
    </row>
    <row r="2760" spans="1:1" ht="14.25" customHeight="1" x14ac:dyDescent="0.25">
      <c r="A2760" s="113"/>
    </row>
    <row r="2761" spans="1:1" ht="14.25" customHeight="1" x14ac:dyDescent="0.25">
      <c r="A2761" s="113"/>
    </row>
    <row r="2762" spans="1:1" ht="14.25" customHeight="1" x14ac:dyDescent="0.25">
      <c r="A2762" s="113"/>
    </row>
    <row r="2763" spans="1:1" ht="14.25" customHeight="1" x14ac:dyDescent="0.25">
      <c r="A2763" s="113"/>
    </row>
    <row r="2764" spans="1:1" ht="14.25" customHeight="1" x14ac:dyDescent="0.25">
      <c r="A2764" s="113"/>
    </row>
    <row r="2765" spans="1:1" ht="14.25" customHeight="1" x14ac:dyDescent="0.25">
      <c r="A2765" s="113"/>
    </row>
    <row r="2766" spans="1:1" ht="14.25" customHeight="1" x14ac:dyDescent="0.25">
      <c r="A2766" s="113"/>
    </row>
    <row r="2767" spans="1:1" ht="14.25" customHeight="1" x14ac:dyDescent="0.25">
      <c r="A2767" s="113"/>
    </row>
    <row r="2768" spans="1:1" ht="14.25" customHeight="1" x14ac:dyDescent="0.25">
      <c r="A2768" s="113"/>
    </row>
    <row r="2769" spans="1:1" ht="14.25" customHeight="1" x14ac:dyDescent="0.25">
      <c r="A2769" s="113"/>
    </row>
    <row r="2770" spans="1:1" ht="14.25" customHeight="1" x14ac:dyDescent="0.25">
      <c r="A2770" s="113"/>
    </row>
    <row r="2771" spans="1:1" ht="14.25" customHeight="1" x14ac:dyDescent="0.25">
      <c r="A2771" s="113"/>
    </row>
    <row r="2772" spans="1:1" ht="14.25" customHeight="1" x14ac:dyDescent="0.25">
      <c r="A2772" s="113"/>
    </row>
    <row r="2773" spans="1:1" ht="14.25" customHeight="1" x14ac:dyDescent="0.25">
      <c r="A2773" s="113"/>
    </row>
    <row r="2774" spans="1:1" ht="14.25" customHeight="1" x14ac:dyDescent="0.25">
      <c r="A2774" s="113"/>
    </row>
    <row r="2775" spans="1:1" ht="14.25" customHeight="1" x14ac:dyDescent="0.25">
      <c r="A2775" s="113"/>
    </row>
    <row r="2776" spans="1:1" ht="14.25" customHeight="1" x14ac:dyDescent="0.25">
      <c r="A2776" s="113"/>
    </row>
    <row r="2777" spans="1:1" ht="14.25" customHeight="1" x14ac:dyDescent="0.25">
      <c r="A2777" s="113"/>
    </row>
    <row r="2778" spans="1:1" ht="14.25" customHeight="1" x14ac:dyDescent="0.25">
      <c r="A2778" s="113"/>
    </row>
    <row r="2779" spans="1:1" ht="14.25" customHeight="1" x14ac:dyDescent="0.25">
      <c r="A2779" s="113"/>
    </row>
    <row r="2780" spans="1:1" ht="14.25" customHeight="1" x14ac:dyDescent="0.25">
      <c r="A2780" s="113"/>
    </row>
    <row r="2781" spans="1:1" ht="14.25" customHeight="1" x14ac:dyDescent="0.25">
      <c r="A2781" s="113"/>
    </row>
    <row r="2782" spans="1:1" ht="14.25" customHeight="1" x14ac:dyDescent="0.25">
      <c r="A2782" s="113"/>
    </row>
    <row r="2783" spans="1:1" ht="14.25" customHeight="1" x14ac:dyDescent="0.25">
      <c r="A2783" s="113"/>
    </row>
    <row r="2784" spans="1:1" ht="14.25" customHeight="1" x14ac:dyDescent="0.25">
      <c r="A2784" s="113"/>
    </row>
    <row r="2785" spans="1:1" ht="14.25" customHeight="1" x14ac:dyDescent="0.25">
      <c r="A2785" s="113"/>
    </row>
    <row r="2786" spans="1:1" ht="14.25" customHeight="1" x14ac:dyDescent="0.25">
      <c r="A2786" s="113"/>
    </row>
    <row r="2787" spans="1:1" ht="14.25" customHeight="1" x14ac:dyDescent="0.25">
      <c r="A2787" s="113"/>
    </row>
    <row r="2788" spans="1:1" ht="14.25" customHeight="1" x14ac:dyDescent="0.25">
      <c r="A2788" s="113"/>
    </row>
    <row r="2789" spans="1:1" ht="14.25" customHeight="1" x14ac:dyDescent="0.25">
      <c r="A2789" s="113"/>
    </row>
    <row r="2790" spans="1:1" ht="14.25" customHeight="1" x14ac:dyDescent="0.25">
      <c r="A2790" s="113"/>
    </row>
    <row r="2791" spans="1:1" ht="14.25" customHeight="1" x14ac:dyDescent="0.25">
      <c r="A2791" s="113"/>
    </row>
    <row r="2792" spans="1:1" ht="14.25" customHeight="1" x14ac:dyDescent="0.25">
      <c r="A2792" s="113"/>
    </row>
    <row r="2793" spans="1:1" ht="14.25" customHeight="1" x14ac:dyDescent="0.25">
      <c r="A2793" s="113"/>
    </row>
    <row r="2794" spans="1:1" ht="14.25" customHeight="1" x14ac:dyDescent="0.25">
      <c r="A2794" s="113"/>
    </row>
    <row r="2795" spans="1:1" ht="14.25" customHeight="1" x14ac:dyDescent="0.25">
      <c r="A2795" s="113"/>
    </row>
    <row r="2796" spans="1:1" ht="14.25" customHeight="1" x14ac:dyDescent="0.25">
      <c r="A2796" s="113"/>
    </row>
    <row r="2797" spans="1:1" ht="14.25" customHeight="1" x14ac:dyDescent="0.25">
      <c r="A2797" s="113"/>
    </row>
    <row r="2798" spans="1:1" ht="14.25" customHeight="1" x14ac:dyDescent="0.25">
      <c r="A2798" s="113"/>
    </row>
    <row r="2799" spans="1:1" ht="14.25" customHeight="1" x14ac:dyDescent="0.25">
      <c r="A2799" s="113"/>
    </row>
    <row r="2800" spans="1:1" ht="14.25" customHeight="1" x14ac:dyDescent="0.25">
      <c r="A2800" s="113"/>
    </row>
    <row r="2801" spans="1:1" ht="14.25" customHeight="1" x14ac:dyDescent="0.25">
      <c r="A2801" s="113"/>
    </row>
    <row r="2802" spans="1:1" ht="14.25" customHeight="1" x14ac:dyDescent="0.25">
      <c r="A2802" s="113"/>
    </row>
    <row r="2803" spans="1:1" ht="14.25" customHeight="1" x14ac:dyDescent="0.25">
      <c r="A2803" s="113"/>
    </row>
    <row r="2804" spans="1:1" ht="14.25" customHeight="1" x14ac:dyDescent="0.25">
      <c r="A2804" s="113"/>
    </row>
    <row r="2805" spans="1:1" ht="14.25" customHeight="1" x14ac:dyDescent="0.25">
      <c r="A2805" s="113"/>
    </row>
    <row r="2806" spans="1:1" ht="14.25" customHeight="1" x14ac:dyDescent="0.25">
      <c r="A2806" s="113"/>
    </row>
    <row r="2807" spans="1:1" ht="14.25" customHeight="1" x14ac:dyDescent="0.25">
      <c r="A2807" s="113"/>
    </row>
    <row r="2808" spans="1:1" ht="14.25" customHeight="1" x14ac:dyDescent="0.25">
      <c r="A2808" s="113"/>
    </row>
    <row r="2809" spans="1:1" ht="14.25" customHeight="1" x14ac:dyDescent="0.25">
      <c r="A2809" s="113"/>
    </row>
    <row r="2810" spans="1:1" ht="14.25" customHeight="1" x14ac:dyDescent="0.25">
      <c r="A2810" s="113"/>
    </row>
    <row r="2811" spans="1:1" ht="14.25" customHeight="1" x14ac:dyDescent="0.25">
      <c r="A2811" s="113"/>
    </row>
    <row r="2812" spans="1:1" ht="14.25" customHeight="1" x14ac:dyDescent="0.25">
      <c r="A2812" s="113"/>
    </row>
    <row r="2813" spans="1:1" ht="14.25" customHeight="1" x14ac:dyDescent="0.25">
      <c r="A2813" s="113"/>
    </row>
    <row r="2814" spans="1:1" ht="14.25" customHeight="1" x14ac:dyDescent="0.25">
      <c r="A2814" s="113"/>
    </row>
    <row r="2815" spans="1:1" ht="14.25" customHeight="1" x14ac:dyDescent="0.25">
      <c r="A2815" s="113"/>
    </row>
    <row r="2816" spans="1:1" ht="14.25" customHeight="1" x14ac:dyDescent="0.25">
      <c r="A2816" s="113"/>
    </row>
    <row r="2817" spans="1:1" ht="14.25" customHeight="1" x14ac:dyDescent="0.25">
      <c r="A2817" s="113"/>
    </row>
    <row r="2818" spans="1:1" ht="14.25" customHeight="1" x14ac:dyDescent="0.25">
      <c r="A2818" s="113"/>
    </row>
    <row r="2819" spans="1:1" ht="14.25" customHeight="1" x14ac:dyDescent="0.25">
      <c r="A2819" s="113"/>
    </row>
    <row r="2820" spans="1:1" ht="14.25" customHeight="1" x14ac:dyDescent="0.25">
      <c r="A2820" s="113"/>
    </row>
    <row r="2821" spans="1:1" ht="14.25" customHeight="1" x14ac:dyDescent="0.25">
      <c r="A2821" s="113"/>
    </row>
    <row r="2822" spans="1:1" ht="14.25" customHeight="1" x14ac:dyDescent="0.25">
      <c r="A2822" s="113"/>
    </row>
    <row r="2823" spans="1:1" ht="14.25" customHeight="1" x14ac:dyDescent="0.25">
      <c r="A2823" s="113"/>
    </row>
    <row r="2824" spans="1:1" ht="14.25" customHeight="1" x14ac:dyDescent="0.25">
      <c r="A2824" s="113"/>
    </row>
    <row r="2825" spans="1:1" ht="14.25" customHeight="1" x14ac:dyDescent="0.25">
      <c r="A2825" s="113"/>
    </row>
    <row r="2826" spans="1:1" ht="14.25" customHeight="1" x14ac:dyDescent="0.25">
      <c r="A2826" s="113"/>
    </row>
    <row r="2827" spans="1:1" ht="14.25" customHeight="1" x14ac:dyDescent="0.25">
      <c r="A2827" s="113"/>
    </row>
    <row r="2828" spans="1:1" ht="14.25" customHeight="1" x14ac:dyDescent="0.25">
      <c r="A2828" s="113"/>
    </row>
    <row r="2829" spans="1:1" ht="14.25" customHeight="1" x14ac:dyDescent="0.25">
      <c r="A2829" s="113"/>
    </row>
    <row r="2830" spans="1:1" ht="14.25" customHeight="1" x14ac:dyDescent="0.25">
      <c r="A2830" s="113"/>
    </row>
    <row r="2831" spans="1:1" ht="14.25" customHeight="1" x14ac:dyDescent="0.25">
      <c r="A2831" s="113"/>
    </row>
    <row r="2832" spans="1:1" ht="14.25" customHeight="1" x14ac:dyDescent="0.25">
      <c r="A2832" s="113"/>
    </row>
    <row r="2833" spans="1:1" ht="14.25" customHeight="1" x14ac:dyDescent="0.25">
      <c r="A2833" s="113"/>
    </row>
    <row r="2834" spans="1:1" ht="14.25" customHeight="1" x14ac:dyDescent="0.25">
      <c r="A2834" s="113"/>
    </row>
    <row r="2835" spans="1:1" ht="14.25" customHeight="1" x14ac:dyDescent="0.25">
      <c r="A2835" s="113"/>
    </row>
    <row r="2836" spans="1:1" ht="14.25" customHeight="1" x14ac:dyDescent="0.25">
      <c r="A2836" s="113"/>
    </row>
    <row r="2837" spans="1:1" ht="14.25" customHeight="1" x14ac:dyDescent="0.25">
      <c r="A2837" s="113"/>
    </row>
    <row r="2838" spans="1:1" ht="14.25" customHeight="1" x14ac:dyDescent="0.25">
      <c r="A2838" s="113"/>
    </row>
    <row r="2839" spans="1:1" ht="14.25" customHeight="1" x14ac:dyDescent="0.25">
      <c r="A2839" s="113"/>
    </row>
    <row r="2840" spans="1:1" ht="14.25" customHeight="1" x14ac:dyDescent="0.25">
      <c r="A2840" s="113"/>
    </row>
    <row r="2841" spans="1:1" ht="14.25" customHeight="1" x14ac:dyDescent="0.25">
      <c r="A2841" s="113"/>
    </row>
    <row r="2842" spans="1:1" ht="14.25" customHeight="1" x14ac:dyDescent="0.25">
      <c r="A2842" s="113"/>
    </row>
    <row r="2843" spans="1:1" ht="14.25" customHeight="1" x14ac:dyDescent="0.25">
      <c r="A2843" s="113"/>
    </row>
    <row r="2844" spans="1:1" ht="14.25" customHeight="1" x14ac:dyDescent="0.25">
      <c r="A2844" s="113"/>
    </row>
    <row r="2845" spans="1:1" ht="14.25" customHeight="1" x14ac:dyDescent="0.25">
      <c r="A2845" s="113"/>
    </row>
    <row r="2846" spans="1:1" ht="14.25" customHeight="1" x14ac:dyDescent="0.25">
      <c r="A2846" s="113"/>
    </row>
    <row r="2847" spans="1:1" ht="14.25" customHeight="1" x14ac:dyDescent="0.25">
      <c r="A2847" s="113"/>
    </row>
    <row r="2848" spans="1:1" ht="14.25" customHeight="1" x14ac:dyDescent="0.25">
      <c r="A2848" s="113"/>
    </row>
    <row r="2849" spans="1:1" ht="14.25" customHeight="1" x14ac:dyDescent="0.25">
      <c r="A2849" s="113"/>
    </row>
    <row r="2850" spans="1:1" ht="14.25" customHeight="1" x14ac:dyDescent="0.25">
      <c r="A2850" s="113"/>
    </row>
    <row r="2851" spans="1:1" ht="14.25" customHeight="1" x14ac:dyDescent="0.25">
      <c r="A2851" s="113"/>
    </row>
    <row r="2852" spans="1:1" ht="14.25" customHeight="1" x14ac:dyDescent="0.25">
      <c r="A2852" s="113"/>
    </row>
    <row r="2853" spans="1:1" ht="14.25" customHeight="1" x14ac:dyDescent="0.25">
      <c r="A2853" s="113"/>
    </row>
    <row r="2854" spans="1:1" ht="14.25" customHeight="1" x14ac:dyDescent="0.25">
      <c r="A2854" s="113"/>
    </row>
    <row r="2855" spans="1:1" ht="14.25" customHeight="1" x14ac:dyDescent="0.25">
      <c r="A2855" s="113"/>
    </row>
    <row r="2856" spans="1:1" ht="14.25" customHeight="1" x14ac:dyDescent="0.25">
      <c r="A2856" s="113"/>
    </row>
    <row r="2857" spans="1:1" ht="14.25" customHeight="1" x14ac:dyDescent="0.25">
      <c r="A2857" s="113"/>
    </row>
    <row r="2858" spans="1:1" ht="14.25" customHeight="1" x14ac:dyDescent="0.25">
      <c r="A2858" s="113"/>
    </row>
    <row r="2859" spans="1:1" ht="14.25" customHeight="1" x14ac:dyDescent="0.25">
      <c r="A2859" s="113"/>
    </row>
    <row r="2860" spans="1:1" ht="14.25" customHeight="1" x14ac:dyDescent="0.25">
      <c r="A2860" s="113"/>
    </row>
    <row r="2861" spans="1:1" ht="14.25" customHeight="1" x14ac:dyDescent="0.25">
      <c r="A2861" s="113"/>
    </row>
    <row r="2862" spans="1:1" ht="14.25" customHeight="1" x14ac:dyDescent="0.25">
      <c r="A2862" s="113"/>
    </row>
    <row r="2863" spans="1:1" ht="14.25" customHeight="1" x14ac:dyDescent="0.25">
      <c r="A2863" s="113"/>
    </row>
    <row r="2864" spans="1:1" ht="14.25" customHeight="1" x14ac:dyDescent="0.25">
      <c r="A2864" s="113"/>
    </row>
    <row r="2865" spans="1:1" ht="14.25" customHeight="1" x14ac:dyDescent="0.25">
      <c r="A2865" s="113"/>
    </row>
    <row r="2866" spans="1:1" ht="14.25" customHeight="1" x14ac:dyDescent="0.25">
      <c r="A2866" s="113"/>
    </row>
    <row r="2867" spans="1:1" ht="14.25" customHeight="1" x14ac:dyDescent="0.25">
      <c r="A2867" s="113"/>
    </row>
    <row r="2868" spans="1:1" ht="14.25" customHeight="1" x14ac:dyDescent="0.25">
      <c r="A2868" s="113"/>
    </row>
    <row r="2869" spans="1:1" ht="14.25" customHeight="1" x14ac:dyDescent="0.25">
      <c r="A2869" s="113"/>
    </row>
    <row r="2870" spans="1:1" ht="14.25" customHeight="1" x14ac:dyDescent="0.25">
      <c r="A2870" s="113"/>
    </row>
    <row r="2871" spans="1:1" ht="14.25" customHeight="1" x14ac:dyDescent="0.25">
      <c r="A2871" s="113"/>
    </row>
    <row r="2872" spans="1:1" ht="14.25" customHeight="1" x14ac:dyDescent="0.25">
      <c r="A2872" s="113"/>
    </row>
    <row r="2873" spans="1:1" ht="14.25" customHeight="1" x14ac:dyDescent="0.25">
      <c r="A2873" s="113"/>
    </row>
    <row r="2874" spans="1:1" ht="14.25" customHeight="1" x14ac:dyDescent="0.25">
      <c r="A2874" s="113"/>
    </row>
    <row r="2875" spans="1:1" ht="14.25" customHeight="1" x14ac:dyDescent="0.25">
      <c r="A2875" s="113"/>
    </row>
    <row r="2876" spans="1:1" ht="14.25" customHeight="1" x14ac:dyDescent="0.25">
      <c r="A2876" s="113"/>
    </row>
    <row r="2877" spans="1:1" ht="14.25" customHeight="1" x14ac:dyDescent="0.25">
      <c r="A2877" s="113"/>
    </row>
    <row r="2878" spans="1:1" ht="14.25" customHeight="1" x14ac:dyDescent="0.25">
      <c r="A2878" s="113"/>
    </row>
    <row r="2879" spans="1:1" ht="14.25" customHeight="1" x14ac:dyDescent="0.25">
      <c r="A2879" s="113"/>
    </row>
    <row r="2880" spans="1:1" ht="14.25" customHeight="1" x14ac:dyDescent="0.25">
      <c r="A2880" s="113"/>
    </row>
    <row r="2881" spans="1:1" ht="14.25" customHeight="1" x14ac:dyDescent="0.25">
      <c r="A2881" s="113"/>
    </row>
    <row r="2882" spans="1:1" ht="14.25" customHeight="1" x14ac:dyDescent="0.25">
      <c r="A2882" s="113"/>
    </row>
    <row r="2883" spans="1:1" ht="14.25" customHeight="1" x14ac:dyDescent="0.25">
      <c r="A2883" s="113"/>
    </row>
    <row r="2884" spans="1:1" ht="14.25" customHeight="1" x14ac:dyDescent="0.25">
      <c r="A2884" s="113"/>
    </row>
    <row r="2885" spans="1:1" ht="14.25" customHeight="1" x14ac:dyDescent="0.25">
      <c r="A2885" s="113"/>
    </row>
    <row r="2886" spans="1:1" ht="14.25" customHeight="1" x14ac:dyDescent="0.25">
      <c r="A2886" s="113"/>
    </row>
    <row r="2887" spans="1:1" ht="14.25" customHeight="1" x14ac:dyDescent="0.25">
      <c r="A2887" s="113"/>
    </row>
    <row r="2888" spans="1:1" ht="14.25" customHeight="1" x14ac:dyDescent="0.25">
      <c r="A2888" s="113"/>
    </row>
    <row r="2889" spans="1:1" ht="14.25" customHeight="1" x14ac:dyDescent="0.25">
      <c r="A2889" s="113"/>
    </row>
    <row r="2890" spans="1:1" ht="14.25" customHeight="1" x14ac:dyDescent="0.25">
      <c r="A2890" s="113"/>
    </row>
    <row r="2891" spans="1:1" ht="14.25" customHeight="1" x14ac:dyDescent="0.25">
      <c r="A2891" s="113"/>
    </row>
    <row r="2892" spans="1:1" ht="14.25" customHeight="1" x14ac:dyDescent="0.25">
      <c r="A2892" s="113"/>
    </row>
    <row r="2893" spans="1:1" ht="14.25" customHeight="1" x14ac:dyDescent="0.25">
      <c r="A2893" s="113"/>
    </row>
    <row r="2894" spans="1:1" ht="14.25" customHeight="1" x14ac:dyDescent="0.25">
      <c r="A2894" s="113"/>
    </row>
    <row r="2895" spans="1:1" ht="14.25" customHeight="1" x14ac:dyDescent="0.25">
      <c r="A2895" s="113"/>
    </row>
    <row r="2896" spans="1:1" ht="14.25" customHeight="1" x14ac:dyDescent="0.25">
      <c r="A2896" s="113"/>
    </row>
    <row r="2897" spans="1:1" ht="14.25" customHeight="1" x14ac:dyDescent="0.25">
      <c r="A2897" s="113"/>
    </row>
    <row r="2898" spans="1:1" ht="14.25" customHeight="1" x14ac:dyDescent="0.25">
      <c r="A2898" s="113"/>
    </row>
    <row r="2899" spans="1:1" ht="14.25" customHeight="1" x14ac:dyDescent="0.25">
      <c r="A2899" s="113"/>
    </row>
    <row r="2900" spans="1:1" ht="14.25" customHeight="1" x14ac:dyDescent="0.25">
      <c r="A2900" s="113"/>
    </row>
    <row r="2901" spans="1:1" ht="14.25" customHeight="1" x14ac:dyDescent="0.25">
      <c r="A2901" s="113"/>
    </row>
    <row r="2902" spans="1:1" ht="14.25" customHeight="1" x14ac:dyDescent="0.25">
      <c r="A2902" s="113"/>
    </row>
    <row r="2903" spans="1:1" ht="14.25" customHeight="1" x14ac:dyDescent="0.25">
      <c r="A2903" s="113"/>
    </row>
    <row r="2904" spans="1:1" ht="14.25" customHeight="1" x14ac:dyDescent="0.25">
      <c r="A2904" s="113"/>
    </row>
    <row r="2905" spans="1:1" ht="14.25" customHeight="1" x14ac:dyDescent="0.25">
      <c r="A2905" s="113"/>
    </row>
    <row r="2906" spans="1:1" ht="14.25" customHeight="1" x14ac:dyDescent="0.25">
      <c r="A2906" s="113"/>
    </row>
    <row r="2907" spans="1:1" ht="14.25" customHeight="1" x14ac:dyDescent="0.25">
      <c r="A2907" s="113"/>
    </row>
    <row r="2908" spans="1:1" ht="14.25" customHeight="1" x14ac:dyDescent="0.25">
      <c r="A2908" s="113"/>
    </row>
    <row r="2909" spans="1:1" ht="14.25" customHeight="1" x14ac:dyDescent="0.25">
      <c r="A2909" s="113"/>
    </row>
    <row r="2910" spans="1:1" ht="14.25" customHeight="1" x14ac:dyDescent="0.25">
      <c r="A2910" s="113"/>
    </row>
    <row r="2911" spans="1:1" ht="14.25" customHeight="1" x14ac:dyDescent="0.25">
      <c r="A2911" s="113"/>
    </row>
    <row r="2912" spans="1:1" ht="14.25" customHeight="1" x14ac:dyDescent="0.25">
      <c r="A2912" s="113"/>
    </row>
    <row r="2913" spans="1:1" ht="14.25" customHeight="1" x14ac:dyDescent="0.25">
      <c r="A2913" s="113"/>
    </row>
    <row r="2914" spans="1:1" ht="14.25" customHeight="1" x14ac:dyDescent="0.25">
      <c r="A2914" s="113"/>
    </row>
    <row r="2915" spans="1:1" ht="14.25" customHeight="1" x14ac:dyDescent="0.25">
      <c r="A2915" s="113"/>
    </row>
    <row r="2916" spans="1:1" ht="14.25" customHeight="1" x14ac:dyDescent="0.25">
      <c r="A2916" s="113"/>
    </row>
    <row r="2917" spans="1:1" ht="14.25" customHeight="1" x14ac:dyDescent="0.25">
      <c r="A2917" s="113"/>
    </row>
    <row r="2918" spans="1:1" ht="14.25" customHeight="1" x14ac:dyDescent="0.25">
      <c r="A2918" s="113"/>
    </row>
    <row r="2919" spans="1:1" ht="14.25" customHeight="1" x14ac:dyDescent="0.25">
      <c r="A2919" s="113"/>
    </row>
    <row r="2920" spans="1:1" ht="14.25" customHeight="1" x14ac:dyDescent="0.25">
      <c r="A2920" s="113"/>
    </row>
    <row r="2921" spans="1:1" ht="14.25" customHeight="1" x14ac:dyDescent="0.25">
      <c r="A2921" s="113"/>
    </row>
    <row r="2922" spans="1:1" ht="14.25" customHeight="1" x14ac:dyDescent="0.25">
      <c r="A2922" s="113"/>
    </row>
    <row r="2923" spans="1:1" ht="14.25" customHeight="1" x14ac:dyDescent="0.25">
      <c r="A2923" s="113"/>
    </row>
    <row r="2924" spans="1:1" ht="14.25" customHeight="1" x14ac:dyDescent="0.25">
      <c r="A2924" s="113"/>
    </row>
    <row r="2925" spans="1:1" ht="14.25" customHeight="1" x14ac:dyDescent="0.25">
      <c r="A2925" s="113"/>
    </row>
    <row r="2926" spans="1:1" ht="14.25" customHeight="1" x14ac:dyDescent="0.25">
      <c r="A2926" s="113"/>
    </row>
    <row r="2927" spans="1:1" ht="14.25" customHeight="1" x14ac:dyDescent="0.25">
      <c r="A2927" s="113"/>
    </row>
    <row r="2928" spans="1:1" ht="14.25" customHeight="1" x14ac:dyDescent="0.25">
      <c r="A2928" s="113"/>
    </row>
    <row r="2929" spans="1:1" ht="14.25" customHeight="1" x14ac:dyDescent="0.25">
      <c r="A2929" s="113"/>
    </row>
    <row r="2930" spans="1:1" ht="14.25" customHeight="1" x14ac:dyDescent="0.25">
      <c r="A2930" s="113"/>
    </row>
    <row r="2931" spans="1:1" ht="14.25" customHeight="1" x14ac:dyDescent="0.25">
      <c r="A2931" s="113"/>
    </row>
    <row r="2932" spans="1:1" ht="14.25" customHeight="1" x14ac:dyDescent="0.25">
      <c r="A2932" s="113"/>
    </row>
    <row r="2933" spans="1:1" ht="14.25" customHeight="1" x14ac:dyDescent="0.25">
      <c r="A2933" s="113"/>
    </row>
    <row r="2934" spans="1:1" ht="14.25" customHeight="1" x14ac:dyDescent="0.25">
      <c r="A2934" s="113"/>
    </row>
    <row r="2935" spans="1:1" ht="14.25" customHeight="1" x14ac:dyDescent="0.25">
      <c r="A2935" s="113"/>
    </row>
    <row r="2936" spans="1:1" ht="14.25" customHeight="1" x14ac:dyDescent="0.25">
      <c r="A2936" s="113"/>
    </row>
    <row r="2937" spans="1:1" ht="14.25" customHeight="1" x14ac:dyDescent="0.25">
      <c r="A2937" s="113"/>
    </row>
    <row r="2938" spans="1:1" ht="14.25" customHeight="1" x14ac:dyDescent="0.25">
      <c r="A2938" s="113"/>
    </row>
    <row r="2939" spans="1:1" ht="14.25" customHeight="1" x14ac:dyDescent="0.25">
      <c r="A2939" s="113"/>
    </row>
    <row r="2940" spans="1:1" ht="14.25" customHeight="1" x14ac:dyDescent="0.25">
      <c r="A2940" s="113"/>
    </row>
    <row r="2941" spans="1:1" ht="14.25" customHeight="1" x14ac:dyDescent="0.25">
      <c r="A2941" s="113"/>
    </row>
    <row r="2942" spans="1:1" ht="14.25" customHeight="1" x14ac:dyDescent="0.25">
      <c r="A2942" s="113"/>
    </row>
    <row r="2943" spans="1:1" ht="14.25" customHeight="1" x14ac:dyDescent="0.25">
      <c r="A2943" s="113"/>
    </row>
    <row r="2944" spans="1:1" ht="14.25" customHeight="1" x14ac:dyDescent="0.25">
      <c r="A2944" s="113"/>
    </row>
    <row r="2945" spans="1:1" ht="14.25" customHeight="1" x14ac:dyDescent="0.25">
      <c r="A2945" s="113"/>
    </row>
    <row r="2946" spans="1:1" ht="14.25" customHeight="1" x14ac:dyDescent="0.25">
      <c r="A2946" s="113"/>
    </row>
    <row r="2947" spans="1:1" ht="14.25" customHeight="1" x14ac:dyDescent="0.25">
      <c r="A2947" s="113"/>
    </row>
    <row r="2948" spans="1:1" ht="14.25" customHeight="1" x14ac:dyDescent="0.25">
      <c r="A2948" s="113"/>
    </row>
    <row r="2949" spans="1:1" ht="14.25" customHeight="1" x14ac:dyDescent="0.25">
      <c r="A2949" s="113"/>
    </row>
    <row r="2950" spans="1:1" ht="14.25" customHeight="1" x14ac:dyDescent="0.25">
      <c r="A2950" s="113"/>
    </row>
    <row r="2951" spans="1:1" ht="14.25" customHeight="1" x14ac:dyDescent="0.25">
      <c r="A2951" s="113"/>
    </row>
    <row r="2952" spans="1:1" ht="14.25" customHeight="1" x14ac:dyDescent="0.25">
      <c r="A2952" s="113"/>
    </row>
    <row r="2953" spans="1:1" ht="14.25" customHeight="1" x14ac:dyDescent="0.25">
      <c r="A2953" s="113"/>
    </row>
    <row r="2954" spans="1:1" ht="14.25" customHeight="1" x14ac:dyDescent="0.25">
      <c r="A2954" s="113"/>
    </row>
    <row r="2955" spans="1:1" ht="14.25" customHeight="1" x14ac:dyDescent="0.25">
      <c r="A2955" s="113"/>
    </row>
    <row r="2956" spans="1:1" ht="14.25" customHeight="1" x14ac:dyDescent="0.25">
      <c r="A2956" s="113"/>
    </row>
    <row r="2957" spans="1:1" ht="14.25" customHeight="1" x14ac:dyDescent="0.25">
      <c r="A2957" s="113"/>
    </row>
    <row r="2958" spans="1:1" ht="14.25" customHeight="1" x14ac:dyDescent="0.25">
      <c r="A2958" s="113"/>
    </row>
    <row r="2959" spans="1:1" ht="14.25" customHeight="1" x14ac:dyDescent="0.25">
      <c r="A2959" s="113"/>
    </row>
    <row r="2960" spans="1:1" ht="14.25" customHeight="1" x14ac:dyDescent="0.25">
      <c r="A2960" s="113"/>
    </row>
    <row r="2961" spans="1:1" ht="14.25" customHeight="1" x14ac:dyDescent="0.25">
      <c r="A2961" s="113"/>
    </row>
    <row r="2962" spans="1:1" ht="14.25" customHeight="1" x14ac:dyDescent="0.25">
      <c r="A2962" s="113"/>
    </row>
    <row r="2963" spans="1:1" ht="14.25" customHeight="1" x14ac:dyDescent="0.25">
      <c r="A2963" s="113"/>
    </row>
    <row r="2964" spans="1:1" ht="14.25" customHeight="1" x14ac:dyDescent="0.25">
      <c r="A2964" s="113"/>
    </row>
    <row r="2965" spans="1:1" ht="14.25" customHeight="1" x14ac:dyDescent="0.25">
      <c r="A2965" s="113"/>
    </row>
    <row r="2966" spans="1:1" ht="14.25" customHeight="1" x14ac:dyDescent="0.25">
      <c r="A2966" s="113"/>
    </row>
    <row r="2967" spans="1:1" ht="14.25" customHeight="1" x14ac:dyDescent="0.25">
      <c r="A2967" s="113"/>
    </row>
    <row r="2968" spans="1:1" ht="14.25" customHeight="1" x14ac:dyDescent="0.25">
      <c r="A2968" s="113"/>
    </row>
    <row r="2969" spans="1:1" ht="14.25" customHeight="1" x14ac:dyDescent="0.25">
      <c r="A2969" s="113"/>
    </row>
    <row r="2970" spans="1:1" ht="14.25" customHeight="1" x14ac:dyDescent="0.25">
      <c r="A2970" s="113"/>
    </row>
    <row r="2971" spans="1:1" ht="14.25" customHeight="1" x14ac:dyDescent="0.25">
      <c r="A2971" s="113"/>
    </row>
    <row r="2972" spans="1:1" ht="14.25" customHeight="1" x14ac:dyDescent="0.25">
      <c r="A2972" s="113"/>
    </row>
    <row r="2973" spans="1:1" ht="14.25" customHeight="1" x14ac:dyDescent="0.25">
      <c r="A2973" s="113"/>
    </row>
    <row r="2974" spans="1:1" ht="14.25" customHeight="1" x14ac:dyDescent="0.25">
      <c r="A2974" s="113"/>
    </row>
    <row r="2975" spans="1:1" ht="14.25" customHeight="1" x14ac:dyDescent="0.25">
      <c r="A2975" s="113"/>
    </row>
    <row r="2976" spans="1:1" ht="14.25" customHeight="1" x14ac:dyDescent="0.25">
      <c r="A2976" s="113"/>
    </row>
    <row r="2977" spans="1:1" ht="14.25" customHeight="1" x14ac:dyDescent="0.25">
      <c r="A2977" s="113"/>
    </row>
    <row r="2978" spans="1:1" ht="14.25" customHeight="1" x14ac:dyDescent="0.25">
      <c r="A2978" s="113"/>
    </row>
    <row r="2979" spans="1:1" ht="14.25" customHeight="1" x14ac:dyDescent="0.25">
      <c r="A2979" s="113"/>
    </row>
    <row r="2980" spans="1:1" ht="14.25" customHeight="1" x14ac:dyDescent="0.25">
      <c r="A2980" s="113"/>
    </row>
    <row r="2981" spans="1:1" ht="14.25" customHeight="1" x14ac:dyDescent="0.25">
      <c r="A2981" s="113"/>
    </row>
    <row r="2982" spans="1:1" ht="14.25" customHeight="1" x14ac:dyDescent="0.25">
      <c r="A2982" s="113"/>
    </row>
    <row r="2983" spans="1:1" ht="14.25" customHeight="1" x14ac:dyDescent="0.25">
      <c r="A2983" s="113"/>
    </row>
    <row r="2984" spans="1:1" ht="14.25" customHeight="1" x14ac:dyDescent="0.25">
      <c r="A2984" s="113"/>
    </row>
    <row r="2985" spans="1:1" ht="14.25" customHeight="1" x14ac:dyDescent="0.25">
      <c r="A2985" s="113"/>
    </row>
    <row r="2986" spans="1:1" ht="14.25" customHeight="1" x14ac:dyDescent="0.25">
      <c r="A2986" s="113"/>
    </row>
    <row r="2987" spans="1:1" ht="14.25" customHeight="1" x14ac:dyDescent="0.25">
      <c r="A2987" s="113"/>
    </row>
    <row r="2988" spans="1:1" ht="14.25" customHeight="1" x14ac:dyDescent="0.25">
      <c r="A2988" s="113"/>
    </row>
    <row r="2989" spans="1:1" ht="14.25" customHeight="1" x14ac:dyDescent="0.25">
      <c r="A2989" s="113"/>
    </row>
    <row r="2990" spans="1:1" ht="14.25" customHeight="1" x14ac:dyDescent="0.25">
      <c r="A2990" s="113"/>
    </row>
    <row r="2991" spans="1:1" ht="14.25" customHeight="1" x14ac:dyDescent="0.25">
      <c r="A2991" s="113"/>
    </row>
    <row r="2992" spans="1:1" ht="14.25" customHeight="1" x14ac:dyDescent="0.25">
      <c r="A2992" s="113"/>
    </row>
    <row r="2993" spans="1:1" ht="14.25" customHeight="1" x14ac:dyDescent="0.25">
      <c r="A2993" s="113"/>
    </row>
    <row r="2994" spans="1:1" ht="14.25" customHeight="1" x14ac:dyDescent="0.25">
      <c r="A2994" s="113"/>
    </row>
    <row r="2995" spans="1:1" ht="14.25" customHeight="1" x14ac:dyDescent="0.25">
      <c r="A2995" s="113"/>
    </row>
    <row r="2996" spans="1:1" ht="14.25" customHeight="1" x14ac:dyDescent="0.25">
      <c r="A2996" s="113"/>
    </row>
    <row r="2997" spans="1:1" ht="14.25" customHeight="1" x14ac:dyDescent="0.25">
      <c r="A2997" s="113"/>
    </row>
    <row r="2998" spans="1:1" ht="14.25" customHeight="1" x14ac:dyDescent="0.25">
      <c r="A2998" s="113"/>
    </row>
    <row r="2999" spans="1:1" ht="14.25" customHeight="1" x14ac:dyDescent="0.25">
      <c r="A2999" s="113"/>
    </row>
    <row r="3000" spans="1:1" ht="14.25" customHeight="1" x14ac:dyDescent="0.25">
      <c r="A3000" s="113"/>
    </row>
    <row r="3001" spans="1:1" ht="14.25" customHeight="1" x14ac:dyDescent="0.25">
      <c r="A3001" s="113"/>
    </row>
    <row r="3002" spans="1:1" ht="14.25" customHeight="1" x14ac:dyDescent="0.25">
      <c r="A3002" s="113"/>
    </row>
    <row r="3003" spans="1:1" ht="14.25" customHeight="1" x14ac:dyDescent="0.25">
      <c r="A3003" s="113"/>
    </row>
    <row r="3004" spans="1:1" ht="14.25" customHeight="1" x14ac:dyDescent="0.25">
      <c r="A3004" s="113"/>
    </row>
    <row r="3005" spans="1:1" ht="14.25" customHeight="1" x14ac:dyDescent="0.25">
      <c r="A3005" s="113"/>
    </row>
    <row r="3006" spans="1:1" ht="14.25" customHeight="1" x14ac:dyDescent="0.25">
      <c r="A3006" s="113"/>
    </row>
    <row r="3007" spans="1:1" ht="14.25" customHeight="1" x14ac:dyDescent="0.25">
      <c r="A3007" s="113"/>
    </row>
    <row r="3008" spans="1:1" ht="14.25" customHeight="1" x14ac:dyDescent="0.25">
      <c r="A3008" s="113"/>
    </row>
    <row r="3009" spans="1:1" ht="14.25" customHeight="1" x14ac:dyDescent="0.25">
      <c r="A3009" s="113"/>
    </row>
    <row r="3010" spans="1:1" ht="14.25" customHeight="1" x14ac:dyDescent="0.25">
      <c r="A3010" s="113"/>
    </row>
    <row r="3011" spans="1:1" ht="14.25" customHeight="1" x14ac:dyDescent="0.25">
      <c r="A3011" s="113"/>
    </row>
    <row r="3012" spans="1:1" ht="14.25" customHeight="1" x14ac:dyDescent="0.25">
      <c r="A3012" s="113"/>
    </row>
    <row r="3013" spans="1:1" ht="14.25" customHeight="1" x14ac:dyDescent="0.25">
      <c r="A3013" s="113"/>
    </row>
    <row r="3014" spans="1:1" ht="14.25" customHeight="1" x14ac:dyDescent="0.25">
      <c r="A3014" s="113"/>
    </row>
    <row r="3015" spans="1:1" ht="14.25" customHeight="1" x14ac:dyDescent="0.25">
      <c r="A3015" s="113"/>
    </row>
    <row r="3016" spans="1:1" ht="14.25" customHeight="1" x14ac:dyDescent="0.25">
      <c r="A3016" s="113"/>
    </row>
    <row r="3017" spans="1:1" ht="14.25" customHeight="1" x14ac:dyDescent="0.25">
      <c r="A3017" s="113"/>
    </row>
    <row r="3018" spans="1:1" ht="14.25" customHeight="1" x14ac:dyDescent="0.25">
      <c r="A3018" s="113"/>
    </row>
    <row r="3019" spans="1:1" ht="14.25" customHeight="1" x14ac:dyDescent="0.25">
      <c r="A3019" s="113"/>
    </row>
    <row r="3020" spans="1:1" ht="14.25" customHeight="1" x14ac:dyDescent="0.25">
      <c r="A3020" s="113"/>
    </row>
    <row r="3021" spans="1:1" ht="14.25" customHeight="1" x14ac:dyDescent="0.25">
      <c r="A3021" s="113"/>
    </row>
    <row r="3025" spans="12:12" ht="14.25" customHeight="1" x14ac:dyDescent="0.25">
      <c r="L3025" s="114"/>
    </row>
  </sheetData>
  <sheetProtection algorithmName="SHA-512" hashValue="X0HyO8x5bGcJZUYNkAHNxXtbXnhNRWxdollESjb9RzFhI+NK1xK9GCTxX2sY5Pg39x0XcaYqHxvSub1RleZopg==" saltValue="MoXV8LpghHYbugDW9tO4BQ==" spinCount="100000" sheet="1" selectLockedCells="1"/>
  <customSheetViews>
    <customSheetView guid="{A72D9F38-42F0-486C-939B-1FF0EBE3A561}" scale="97" fitToPage="1" hiddenColumns="1">
      <pane ySplit="6" topLeftCell="A7" activePane="bottomLeft" state="frozen"/>
      <selection pane="bottomLeft" activeCell="X14" sqref="X14"/>
      <pageMargins left="0.78740157480314965" right="0.78740157480314965" top="0.98425196850393704" bottom="0.98425196850393704" header="0.51181102362204722" footer="0.51181102362204722"/>
      <pageSetup paperSize="9" scale="15" orientation="portrait" horizontalDpi="300" verticalDpi="300" r:id="rId1"/>
      <headerFooter alignWithMargins="0">
        <oddHeader>&amp;CDatei: &amp;F      Arbeitsblatt:  &amp;A</oddHeader>
        <oddFooter>&amp;CSeite &amp;P von &amp;N&amp;R14.12.2009</oddFooter>
      </headerFooter>
    </customSheetView>
  </customSheetViews>
  <mergeCells count="1">
    <mergeCell ref="S6:AA6"/>
  </mergeCells>
  <phoneticPr fontId="0" type="noConversion"/>
  <conditionalFormatting sqref="AW119:AW173 S5 AM7:AM148 AR8:AR173 AW7:AW93 S91:S93 T98 X119:X176 S119:S65536 T108 T112:T113 T102:T103 T118 AC23:AC90 AC118:AC173 S23:S89 X22:X91">
    <cfRule type="cellIs" dxfId="39" priority="1" stopIfTrue="1" operator="notBetween">
      <formula>0.06</formula>
      <formula>-0.06</formula>
    </cfRule>
  </conditionalFormatting>
  <conditionalFormatting sqref="AC8:AC22">
    <cfRule type="cellIs" dxfId="38" priority="2" stopIfTrue="1" operator="notBetween">
      <formula>0.06</formula>
      <formula>-0.06</formula>
    </cfRule>
  </conditionalFormatting>
  <conditionalFormatting sqref="M174:M65536 M7 M3:M5">
    <cfRule type="cellIs" dxfId="37" priority="3" stopIfTrue="1" operator="notBetween">
      <formula>0.01</formula>
      <formula>-0.01</formula>
    </cfRule>
    <cfRule type="cellIs" dxfId="36" priority="4" stopIfTrue="1" operator="notBetween">
      <formula>0.02</formula>
      <formula>-0.02</formula>
    </cfRule>
    <cfRule type="cellIs" priority="5" stopIfTrue="1" operator="notBetween">
      <formula>0.04</formula>
      <formula>-0.04</formula>
    </cfRule>
  </conditionalFormatting>
  <conditionalFormatting sqref="X94:X95 X99:X100 X104:X105 X109:X110 X114:X115">
    <cfRule type="cellIs" dxfId="35" priority="6" stopIfTrue="1" operator="equal">
      <formula>0</formula>
    </cfRule>
    <cfRule type="cellIs" dxfId="34" priority="7" stopIfTrue="1" operator="equal">
      <formula>1</formula>
    </cfRule>
  </conditionalFormatting>
  <pageMargins left="0.78740157480314965" right="0.78740157480314965" top="0.98425196850393704" bottom="0.98425196850393704" header="0.51181102362204722" footer="0.51181102362204722"/>
  <pageSetup paperSize="9" scale="15" orientation="portrait" horizontalDpi="300" verticalDpi="300" r:id="rId2"/>
  <headerFooter alignWithMargins="0">
    <oddHeader>&amp;CDatei: &amp;F      Arbeitsblatt:  &amp;A</oddHeader>
    <oddFooter>&amp;CSeite &amp;P von &amp;N&amp;R14.12.2009</oddFooter>
  </headerFooter>
  <drawing r:id="rId3"/>
  <legacy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3E9BA0-DCAE-4C80-BDE4-52E240F3A6FB}">
  <sheetPr>
    <pageSetUpPr fitToPage="1"/>
  </sheetPr>
  <dimension ref="A1:X144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C7" sqref="C7:C144"/>
    </sheetView>
  </sheetViews>
  <sheetFormatPr baseColWidth="10" defaultColWidth="11.44140625" defaultRowHeight="13.2" x14ac:dyDescent="0.25"/>
  <cols>
    <col min="1" max="1" width="4" style="227" bestFit="1" customWidth="1"/>
    <col min="2" max="2" width="4.33203125" style="229" bestFit="1" customWidth="1"/>
    <col min="3" max="3" width="8.44140625" style="227" bestFit="1" customWidth="1"/>
    <col min="4" max="4" width="6.33203125" style="227" bestFit="1" customWidth="1"/>
    <col min="5" max="10" width="11.44140625" style="227"/>
    <col min="11" max="13" width="5.44140625" style="227" bestFit="1" customWidth="1"/>
    <col min="14" max="14" width="4.5546875" style="227" customWidth="1"/>
    <col min="15" max="18" width="11.44140625" style="228"/>
    <col min="19" max="23" width="11.44140625" style="227"/>
    <col min="24" max="24" width="52.5546875" style="227" customWidth="1"/>
    <col min="25" max="16384" width="11.44140625" style="227"/>
  </cols>
  <sheetData>
    <row r="1" spans="1:24" ht="24.6" x14ac:dyDescent="0.4">
      <c r="F1" s="261" t="s">
        <v>266</v>
      </c>
      <c r="O1" s="296" t="s">
        <v>265</v>
      </c>
      <c r="P1" s="297"/>
      <c r="Q1" s="297"/>
      <c r="R1" s="297"/>
      <c r="S1" s="297"/>
      <c r="T1" s="297"/>
      <c r="U1" s="297"/>
      <c r="V1" s="297"/>
      <c r="W1" s="297"/>
      <c r="X1" s="298"/>
    </row>
    <row r="2" spans="1:24" ht="20.399999999999999" x14ac:dyDescent="0.35">
      <c r="F2" s="260" t="s">
        <v>106</v>
      </c>
      <c r="O2" s="299"/>
      <c r="P2" s="300"/>
      <c r="Q2" s="300"/>
      <c r="R2" s="300"/>
      <c r="S2" s="300"/>
      <c r="T2" s="300"/>
      <c r="U2" s="300"/>
      <c r="V2" s="300"/>
      <c r="W2" s="300"/>
      <c r="X2" s="301"/>
    </row>
    <row r="3" spans="1:24" x14ac:dyDescent="0.25">
      <c r="F3" s="259"/>
      <c r="O3" s="299"/>
      <c r="P3" s="300"/>
      <c r="Q3" s="300"/>
      <c r="R3" s="300"/>
      <c r="S3" s="300"/>
      <c r="T3" s="300"/>
      <c r="U3" s="300"/>
      <c r="V3" s="300"/>
      <c r="W3" s="300"/>
      <c r="X3" s="301"/>
    </row>
    <row r="4" spans="1:24" ht="17.399999999999999" x14ac:dyDescent="0.3">
      <c r="F4" s="258" t="s">
        <v>264</v>
      </c>
      <c r="L4" s="257" t="s">
        <v>263</v>
      </c>
      <c r="O4" s="299"/>
      <c r="P4" s="300"/>
      <c r="Q4" s="300"/>
      <c r="R4" s="300"/>
      <c r="S4" s="300"/>
      <c r="T4" s="300"/>
      <c r="U4" s="300"/>
      <c r="V4" s="300"/>
      <c r="W4" s="300"/>
      <c r="X4" s="301"/>
    </row>
    <row r="5" spans="1:24" x14ac:dyDescent="0.25">
      <c r="J5" s="256"/>
      <c r="K5" s="256">
        <f>SUM(K7:K144)</f>
        <v>0</v>
      </c>
      <c r="L5" s="256">
        <f>SUM(L7:L144)</f>
        <v>0</v>
      </c>
      <c r="M5" s="256">
        <f>SUM(M7:M144)</f>
        <v>0</v>
      </c>
      <c r="O5" s="299"/>
      <c r="P5" s="300"/>
      <c r="Q5" s="300"/>
      <c r="R5" s="300"/>
      <c r="S5" s="300"/>
      <c r="T5" s="300"/>
      <c r="U5" s="300"/>
      <c r="V5" s="300"/>
      <c r="W5" s="300"/>
      <c r="X5" s="301"/>
    </row>
    <row r="6" spans="1:24" ht="27" thickBot="1" x14ac:dyDescent="0.3">
      <c r="A6" s="253" t="s">
        <v>262</v>
      </c>
      <c r="B6" s="255" t="s">
        <v>261</v>
      </c>
      <c r="C6" s="254" t="s">
        <v>260</v>
      </c>
      <c r="D6" s="253" t="s">
        <v>19</v>
      </c>
      <c r="E6" s="253" t="s">
        <v>259</v>
      </c>
      <c r="F6" s="253" t="s">
        <v>258</v>
      </c>
      <c r="G6" s="253" t="s">
        <v>257</v>
      </c>
      <c r="H6" s="253" t="s">
        <v>256</v>
      </c>
      <c r="I6" s="253" t="s">
        <v>255</v>
      </c>
      <c r="J6" s="253" t="s">
        <v>254</v>
      </c>
      <c r="K6" s="252" t="s">
        <v>253</v>
      </c>
      <c r="L6" s="251" t="s">
        <v>252</v>
      </c>
      <c r="M6" s="250" t="s">
        <v>251</v>
      </c>
      <c r="O6" s="302"/>
      <c r="P6" s="303"/>
      <c r="Q6" s="303"/>
      <c r="R6" s="303"/>
      <c r="S6" s="303"/>
      <c r="T6" s="303"/>
      <c r="U6" s="303"/>
      <c r="V6" s="303"/>
      <c r="W6" s="303"/>
      <c r="X6" s="304"/>
    </row>
    <row r="7" spans="1:24" ht="14.4" x14ac:dyDescent="0.3">
      <c r="A7" s="236">
        <v>1</v>
      </c>
      <c r="B7" s="235">
        <f t="shared" ref="B7:B38" si="0">IF(F7-E7 = 0.04, 1,0)</f>
        <v>0</v>
      </c>
      <c r="C7" s="234"/>
      <c r="D7" s="233">
        <v>0.13867170960279965</v>
      </c>
      <c r="E7" s="233">
        <v>0.12867170960279967</v>
      </c>
      <c r="F7" s="233">
        <v>0.14867170960279963</v>
      </c>
      <c r="G7" s="233">
        <v>0.11867170960279964</v>
      </c>
      <c r="H7" s="233">
        <v>0.15867170960279964</v>
      </c>
      <c r="I7" s="233">
        <v>0.10867170960279965</v>
      </c>
      <c r="J7" s="233">
        <v>0.16867170960279965</v>
      </c>
      <c r="K7" s="232">
        <f t="shared" ref="K7:K38" si="1">IF(C7="",0, IF( OR(C7&lt;E7,C7&gt;F7),1,0))</f>
        <v>0</v>
      </c>
      <c r="L7" s="231">
        <f t="shared" ref="L7:L38" si="2">IF(C7="",0, IF( OR(C7&lt;G7,C7&gt;H7),1,0))</f>
        <v>0</v>
      </c>
      <c r="M7" s="230">
        <f t="shared" ref="M7:M38" si="3">IF(C7="",0, IF( OR(C7&lt;I7,C7&gt;J7),1,0))</f>
        <v>0</v>
      </c>
      <c r="O7" s="249" t="s">
        <v>23</v>
      </c>
    </row>
    <row r="8" spans="1:24" ht="14.4" x14ac:dyDescent="0.3">
      <c r="A8" s="236">
        <v>2</v>
      </c>
      <c r="B8" s="235">
        <f t="shared" si="0"/>
        <v>0</v>
      </c>
      <c r="C8" s="234"/>
      <c r="D8" s="233">
        <v>0.16304150557469807</v>
      </c>
      <c r="E8" s="233">
        <v>0.15304150557469806</v>
      </c>
      <c r="F8" s="233">
        <v>0.17304150557469808</v>
      </c>
      <c r="G8" s="233">
        <v>0.14304150557469808</v>
      </c>
      <c r="H8" s="233">
        <v>0.18304150557469806</v>
      </c>
      <c r="I8" s="233">
        <v>0.13304150557469807</v>
      </c>
      <c r="J8" s="233">
        <v>0.19304150557469807</v>
      </c>
      <c r="K8" s="232">
        <f t="shared" si="1"/>
        <v>0</v>
      </c>
      <c r="L8" s="231">
        <f t="shared" si="2"/>
        <v>0</v>
      </c>
      <c r="M8" s="230">
        <f t="shared" si="3"/>
        <v>0</v>
      </c>
      <c r="O8" s="248" t="s">
        <v>250</v>
      </c>
    </row>
    <row r="9" spans="1:24" ht="14.4" x14ac:dyDescent="0.3">
      <c r="A9" s="236">
        <v>3</v>
      </c>
      <c r="B9" s="235">
        <f t="shared" si="0"/>
        <v>0</v>
      </c>
      <c r="C9" s="234"/>
      <c r="D9" s="233">
        <v>0.17055885636445589</v>
      </c>
      <c r="E9" s="233">
        <v>0.16055885636445588</v>
      </c>
      <c r="F9" s="233">
        <v>0.1805588563644559</v>
      </c>
      <c r="G9" s="233">
        <v>0.15055885636445587</v>
      </c>
      <c r="H9" s="233">
        <v>0.19055885636445591</v>
      </c>
      <c r="I9" s="233">
        <v>0.14055885636445589</v>
      </c>
      <c r="J9" s="233">
        <v>0.20055885636445589</v>
      </c>
      <c r="K9" s="232">
        <f t="shared" si="1"/>
        <v>0</v>
      </c>
      <c r="L9" s="231">
        <f t="shared" si="2"/>
        <v>0</v>
      </c>
      <c r="M9" s="230">
        <f t="shared" si="3"/>
        <v>0</v>
      </c>
      <c r="O9" s="228" t="s">
        <v>249</v>
      </c>
    </row>
    <row r="10" spans="1:24" ht="14.4" x14ac:dyDescent="0.3">
      <c r="A10" s="236">
        <v>4</v>
      </c>
      <c r="B10" s="235">
        <f t="shared" si="0"/>
        <v>0</v>
      </c>
      <c r="C10" s="234"/>
      <c r="D10" s="233">
        <v>0.17410807968714886</v>
      </c>
      <c r="E10" s="233">
        <v>0.16410807968714886</v>
      </c>
      <c r="F10" s="233">
        <v>0.18410807968714887</v>
      </c>
      <c r="G10" s="233">
        <v>0.15410807968714885</v>
      </c>
      <c r="H10" s="233">
        <v>0.19410807968714888</v>
      </c>
      <c r="I10" s="233">
        <v>0.14410807968714887</v>
      </c>
      <c r="J10" s="233">
        <v>0.20410807968714886</v>
      </c>
      <c r="K10" s="232">
        <f t="shared" si="1"/>
        <v>0</v>
      </c>
      <c r="L10" s="231">
        <f t="shared" si="2"/>
        <v>0</v>
      </c>
      <c r="M10" s="230">
        <f t="shared" si="3"/>
        <v>0</v>
      </c>
      <c r="O10" s="248" t="s">
        <v>26</v>
      </c>
    </row>
    <row r="11" spans="1:24" ht="14.4" x14ac:dyDescent="0.3">
      <c r="A11" s="236">
        <v>5</v>
      </c>
      <c r="B11" s="235">
        <f t="shared" si="0"/>
        <v>0</v>
      </c>
      <c r="C11" s="234"/>
      <c r="D11" s="233">
        <v>0.18543678640079658</v>
      </c>
      <c r="E11" s="233">
        <v>0.17543678640079657</v>
      </c>
      <c r="F11" s="233">
        <v>0.19543678640079659</v>
      </c>
      <c r="G11" s="233">
        <v>0.16543678640079656</v>
      </c>
      <c r="H11" s="233">
        <v>0.2054367864007966</v>
      </c>
      <c r="I11" s="233">
        <v>0.15543678640079658</v>
      </c>
      <c r="J11" s="233">
        <v>0.21543678640079658</v>
      </c>
      <c r="K11" s="232">
        <f t="shared" si="1"/>
        <v>0</v>
      </c>
      <c r="L11" s="231">
        <f t="shared" si="2"/>
        <v>0</v>
      </c>
      <c r="M11" s="230">
        <f t="shared" si="3"/>
        <v>0</v>
      </c>
    </row>
    <row r="12" spans="1:24" ht="14.4" x14ac:dyDescent="0.3">
      <c r="A12" s="236">
        <v>6</v>
      </c>
      <c r="B12" s="235">
        <f t="shared" si="0"/>
        <v>0</v>
      </c>
      <c r="C12" s="237"/>
      <c r="D12" s="233">
        <v>0.14545923935369726</v>
      </c>
      <c r="E12" s="233">
        <v>0.13545923935369725</v>
      </c>
      <c r="F12" s="233">
        <v>0.15545923935369726</v>
      </c>
      <c r="G12" s="233">
        <v>0.12545923935369724</v>
      </c>
      <c r="H12" s="233">
        <v>0.16545923935369727</v>
      </c>
      <c r="I12" s="233">
        <v>0.11545923935369726</v>
      </c>
      <c r="J12" s="233">
        <v>0.17545923935369725</v>
      </c>
      <c r="K12" s="232">
        <f t="shared" si="1"/>
        <v>0</v>
      </c>
      <c r="L12" s="231">
        <f t="shared" si="2"/>
        <v>0</v>
      </c>
      <c r="M12" s="230">
        <f t="shared" si="3"/>
        <v>0</v>
      </c>
      <c r="O12" s="249" t="s">
        <v>24</v>
      </c>
    </row>
    <row r="13" spans="1:24" ht="14.4" x14ac:dyDescent="0.3">
      <c r="A13" s="236">
        <v>7</v>
      </c>
      <c r="B13" s="235">
        <f t="shared" si="0"/>
        <v>0</v>
      </c>
      <c r="C13" s="237"/>
      <c r="D13" s="233">
        <v>0.14263889958294595</v>
      </c>
      <c r="E13" s="233">
        <v>0.13263889958294595</v>
      </c>
      <c r="F13" s="233">
        <v>0.15263889958294596</v>
      </c>
      <c r="G13" s="233">
        <v>0.12263889958294595</v>
      </c>
      <c r="H13" s="233">
        <v>0.16263889958294597</v>
      </c>
      <c r="I13" s="233">
        <v>0.11263889958294596</v>
      </c>
      <c r="J13" s="233">
        <v>0.17263889958294595</v>
      </c>
      <c r="K13" s="232">
        <f t="shared" si="1"/>
        <v>0</v>
      </c>
      <c r="L13" s="231">
        <f t="shared" si="2"/>
        <v>0</v>
      </c>
      <c r="M13" s="230">
        <f t="shared" si="3"/>
        <v>0</v>
      </c>
      <c r="O13" s="248" t="s">
        <v>248</v>
      </c>
    </row>
    <row r="14" spans="1:24" ht="14.4" x14ac:dyDescent="0.3">
      <c r="A14" s="236">
        <v>8</v>
      </c>
      <c r="B14" s="235">
        <f t="shared" si="0"/>
        <v>0</v>
      </c>
      <c r="C14" s="237"/>
      <c r="D14" s="233">
        <v>0.14299999999999999</v>
      </c>
      <c r="E14" s="233">
        <v>0.13299999999999998</v>
      </c>
      <c r="F14" s="233">
        <v>0.153</v>
      </c>
      <c r="G14" s="233">
        <v>0.123</v>
      </c>
      <c r="H14" s="233">
        <v>0.16299999999999998</v>
      </c>
      <c r="I14" s="233">
        <v>0.11299999999999999</v>
      </c>
      <c r="J14" s="233">
        <v>0.17299999999999999</v>
      </c>
      <c r="K14" s="232">
        <f t="shared" si="1"/>
        <v>0</v>
      </c>
      <c r="L14" s="231">
        <f t="shared" si="2"/>
        <v>0</v>
      </c>
      <c r="M14" s="230">
        <f t="shared" si="3"/>
        <v>0</v>
      </c>
      <c r="O14" s="228" t="s">
        <v>247</v>
      </c>
    </row>
    <row r="15" spans="1:24" ht="14.4" x14ac:dyDescent="0.3">
      <c r="A15" s="236">
        <v>9</v>
      </c>
      <c r="B15" s="235">
        <f t="shared" si="0"/>
        <v>0</v>
      </c>
      <c r="C15" s="237"/>
      <c r="D15" s="233">
        <v>0.14735339443705528</v>
      </c>
      <c r="E15" s="233">
        <v>0.13735339443705527</v>
      </c>
      <c r="F15" s="233">
        <v>0.15735339443705529</v>
      </c>
      <c r="G15" s="233">
        <v>0.12735339443705529</v>
      </c>
      <c r="H15" s="233">
        <v>0.16735339443705527</v>
      </c>
      <c r="I15" s="233">
        <v>0.11735339443705528</v>
      </c>
      <c r="J15" s="233">
        <v>0.17735339443705528</v>
      </c>
      <c r="K15" s="232">
        <f t="shared" si="1"/>
        <v>0</v>
      </c>
      <c r="L15" s="231">
        <f t="shared" si="2"/>
        <v>0</v>
      </c>
      <c r="M15" s="230">
        <f t="shared" si="3"/>
        <v>0</v>
      </c>
      <c r="O15" s="248" t="s">
        <v>246</v>
      </c>
    </row>
    <row r="16" spans="1:24" ht="14.4" x14ac:dyDescent="0.3">
      <c r="A16" s="236">
        <v>10</v>
      </c>
      <c r="B16" s="235">
        <f t="shared" si="0"/>
        <v>0</v>
      </c>
      <c r="C16" s="237"/>
      <c r="D16" s="233">
        <v>0.153</v>
      </c>
      <c r="E16" s="233">
        <v>0.14299999999999999</v>
      </c>
      <c r="F16" s="233">
        <v>0.16300000000000001</v>
      </c>
      <c r="G16" s="233">
        <v>0.13300000000000001</v>
      </c>
      <c r="H16" s="233">
        <v>0.17299999999999999</v>
      </c>
      <c r="I16" s="233">
        <v>0.123</v>
      </c>
      <c r="J16" s="233">
        <v>0.183</v>
      </c>
      <c r="K16" s="232">
        <f t="shared" si="1"/>
        <v>0</v>
      </c>
      <c r="L16" s="231">
        <f t="shared" si="2"/>
        <v>0</v>
      </c>
      <c r="M16" s="230">
        <f t="shared" si="3"/>
        <v>0</v>
      </c>
    </row>
    <row r="17" spans="1:24" ht="14.4" x14ac:dyDescent="0.3">
      <c r="A17" s="236">
        <v>11</v>
      </c>
      <c r="B17" s="235">
        <f t="shared" si="0"/>
        <v>1</v>
      </c>
      <c r="C17" s="234"/>
      <c r="D17" s="233">
        <v>0.25900000000000001</v>
      </c>
      <c r="E17" s="233">
        <v>0.23900000000000002</v>
      </c>
      <c r="F17" s="233">
        <v>0.27900000000000003</v>
      </c>
      <c r="G17" s="233">
        <v>0.21900000000000003</v>
      </c>
      <c r="H17" s="233">
        <v>0.29899999999999999</v>
      </c>
      <c r="I17" s="233">
        <v>0.19900000000000001</v>
      </c>
      <c r="J17" s="233">
        <v>0.31900000000000001</v>
      </c>
      <c r="K17" s="232">
        <f t="shared" si="1"/>
        <v>0</v>
      </c>
      <c r="L17" s="231">
        <f t="shared" si="2"/>
        <v>0</v>
      </c>
      <c r="M17" s="230">
        <f t="shared" si="3"/>
        <v>0</v>
      </c>
      <c r="O17" s="249" t="s">
        <v>25</v>
      </c>
    </row>
    <row r="18" spans="1:24" ht="14.4" x14ac:dyDescent="0.3">
      <c r="A18" s="236">
        <v>12</v>
      </c>
      <c r="B18" s="235">
        <f t="shared" si="0"/>
        <v>0</v>
      </c>
      <c r="C18" s="234"/>
      <c r="D18" s="233">
        <v>0.27019582597254416</v>
      </c>
      <c r="E18" s="233">
        <v>0.25019582597254419</v>
      </c>
      <c r="F18" s="233">
        <v>0.29019582597254412</v>
      </c>
      <c r="G18" s="233">
        <v>0.23019582597254415</v>
      </c>
      <c r="H18" s="233">
        <v>0.31019582597254414</v>
      </c>
      <c r="I18" s="233">
        <v>0.21019582597254416</v>
      </c>
      <c r="J18" s="233">
        <v>0.33019582597254415</v>
      </c>
      <c r="K18" s="232">
        <f t="shared" si="1"/>
        <v>0</v>
      </c>
      <c r="L18" s="231">
        <f t="shared" si="2"/>
        <v>0</v>
      </c>
      <c r="M18" s="230">
        <f t="shared" si="3"/>
        <v>0</v>
      </c>
      <c r="O18" s="248" t="s">
        <v>245</v>
      </c>
    </row>
    <row r="19" spans="1:24" ht="14.4" x14ac:dyDescent="0.3">
      <c r="A19" s="236">
        <v>13</v>
      </c>
      <c r="B19" s="235">
        <f t="shared" si="0"/>
        <v>1</v>
      </c>
      <c r="C19" s="234"/>
      <c r="D19" s="233">
        <v>0.27335054612057275</v>
      </c>
      <c r="E19" s="233">
        <v>0.25335054612057273</v>
      </c>
      <c r="F19" s="233">
        <v>0.29335054612057276</v>
      </c>
      <c r="G19" s="233">
        <v>0.23335054612057274</v>
      </c>
      <c r="H19" s="233">
        <v>0.31335054612057278</v>
      </c>
      <c r="I19" s="233">
        <v>0.21335054612057275</v>
      </c>
      <c r="J19" s="233">
        <v>0.33335054612057274</v>
      </c>
      <c r="K19" s="232">
        <f t="shared" si="1"/>
        <v>0</v>
      </c>
      <c r="L19" s="231">
        <f t="shared" si="2"/>
        <v>0</v>
      </c>
      <c r="M19" s="230">
        <f t="shared" si="3"/>
        <v>0</v>
      </c>
      <c r="O19" s="228" t="s">
        <v>27</v>
      </c>
    </row>
    <row r="20" spans="1:24" ht="14.4" x14ac:dyDescent="0.3">
      <c r="A20" s="236">
        <v>14</v>
      </c>
      <c r="B20" s="235">
        <f t="shared" si="0"/>
        <v>1</v>
      </c>
      <c r="C20" s="234"/>
      <c r="D20" s="233">
        <v>0.28335832459199689</v>
      </c>
      <c r="E20" s="233">
        <v>0.26335832459199687</v>
      </c>
      <c r="F20" s="233">
        <v>0.30335832459199691</v>
      </c>
      <c r="G20" s="233">
        <v>0.24335832459199688</v>
      </c>
      <c r="H20" s="233">
        <v>0.32335832459199687</v>
      </c>
      <c r="I20" s="233">
        <v>0.22335832459199689</v>
      </c>
      <c r="J20" s="233">
        <v>0.34335832459199689</v>
      </c>
      <c r="K20" s="232">
        <f t="shared" si="1"/>
        <v>0</v>
      </c>
      <c r="L20" s="231">
        <f t="shared" si="2"/>
        <v>0</v>
      </c>
      <c r="M20" s="230">
        <f t="shared" si="3"/>
        <v>0</v>
      </c>
      <c r="O20" s="248" t="s">
        <v>244</v>
      </c>
    </row>
    <row r="21" spans="1:24" ht="14.4" x14ac:dyDescent="0.3">
      <c r="A21" s="236">
        <v>15</v>
      </c>
      <c r="B21" s="235">
        <f t="shared" si="0"/>
        <v>1</v>
      </c>
      <c r="C21" s="234"/>
      <c r="D21" s="233">
        <v>0.28990213801531778</v>
      </c>
      <c r="E21" s="233">
        <v>0.26990213801531776</v>
      </c>
      <c r="F21" s="233">
        <v>0.3099021380153178</v>
      </c>
      <c r="G21" s="233">
        <v>0.2499021380153178</v>
      </c>
      <c r="H21" s="233">
        <v>0.32990213801531776</v>
      </c>
      <c r="I21" s="233">
        <v>0.22990213801531778</v>
      </c>
      <c r="J21" s="233">
        <v>0.34990213801531778</v>
      </c>
      <c r="K21" s="232">
        <f t="shared" si="1"/>
        <v>0</v>
      </c>
      <c r="L21" s="231">
        <f t="shared" si="2"/>
        <v>0</v>
      </c>
      <c r="M21" s="230">
        <f t="shared" si="3"/>
        <v>0</v>
      </c>
    </row>
    <row r="22" spans="1:24" ht="15" thickBot="1" x14ac:dyDescent="0.35">
      <c r="A22" s="236">
        <v>16</v>
      </c>
      <c r="B22" s="235">
        <f t="shared" si="0"/>
        <v>0</v>
      </c>
      <c r="C22" s="237"/>
      <c r="D22" s="233">
        <v>0.13830190386736235</v>
      </c>
      <c r="E22" s="233">
        <v>0.12830190386736234</v>
      </c>
      <c r="F22" s="233">
        <v>0.14830190386736236</v>
      </c>
      <c r="G22" s="233">
        <v>0.11830190386736235</v>
      </c>
      <c r="H22" s="233">
        <v>0.15830190386736237</v>
      </c>
      <c r="I22" s="233">
        <v>0.10830190386736235</v>
      </c>
      <c r="J22" s="233">
        <v>0.16830190386736235</v>
      </c>
      <c r="K22" s="232">
        <f t="shared" si="1"/>
        <v>0</v>
      </c>
      <c r="L22" s="231">
        <f t="shared" si="2"/>
        <v>0</v>
      </c>
      <c r="M22" s="230">
        <f t="shared" si="3"/>
        <v>0</v>
      </c>
    </row>
    <row r="23" spans="1:24" ht="15" thickBot="1" x14ac:dyDescent="0.35">
      <c r="A23" s="236">
        <v>17</v>
      </c>
      <c r="B23" s="235">
        <f t="shared" si="0"/>
        <v>0</v>
      </c>
      <c r="C23" s="237"/>
      <c r="D23" s="233">
        <v>0.14199999999999999</v>
      </c>
      <c r="E23" s="233">
        <v>0.13200000000000001</v>
      </c>
      <c r="F23" s="233">
        <v>0.15199999999999997</v>
      </c>
      <c r="G23" s="233">
        <v>0.12199999999999998</v>
      </c>
      <c r="H23" s="233">
        <v>0.16199999999999998</v>
      </c>
      <c r="I23" s="233">
        <v>0.11199999999999999</v>
      </c>
      <c r="J23" s="233">
        <v>0.17199999999999999</v>
      </c>
      <c r="K23" s="232">
        <f t="shared" si="1"/>
        <v>0</v>
      </c>
      <c r="L23" s="231">
        <f t="shared" si="2"/>
        <v>0</v>
      </c>
      <c r="M23" s="230">
        <f t="shared" si="3"/>
        <v>0</v>
      </c>
      <c r="O23" s="305" t="s">
        <v>243</v>
      </c>
      <c r="P23" s="306"/>
      <c r="Q23" s="306"/>
      <c r="R23" s="306"/>
      <c r="S23" s="306"/>
      <c r="T23" s="306"/>
      <c r="U23" s="306"/>
      <c r="V23" s="306"/>
      <c r="W23" s="306"/>
      <c r="X23" s="307"/>
    </row>
    <row r="24" spans="1:24" ht="14.4" x14ac:dyDescent="0.3">
      <c r="A24" s="236">
        <v>18</v>
      </c>
      <c r="B24" s="235">
        <f t="shared" si="0"/>
        <v>0</v>
      </c>
      <c r="C24" s="237"/>
      <c r="D24" s="233">
        <v>0.13500000000000001</v>
      </c>
      <c r="E24" s="233">
        <v>0.125</v>
      </c>
      <c r="F24" s="233">
        <v>0.14500000000000002</v>
      </c>
      <c r="G24" s="233">
        <v>0.115</v>
      </c>
      <c r="H24" s="233">
        <v>0.15500000000000003</v>
      </c>
      <c r="I24" s="233">
        <v>0.10500000000000001</v>
      </c>
      <c r="J24" s="233">
        <v>0.16500000000000001</v>
      </c>
      <c r="K24" s="232">
        <f t="shared" si="1"/>
        <v>0</v>
      </c>
      <c r="L24" s="231">
        <f t="shared" si="2"/>
        <v>0</v>
      </c>
      <c r="M24" s="230">
        <f t="shared" si="3"/>
        <v>0</v>
      </c>
      <c r="O24" s="308" t="s">
        <v>242</v>
      </c>
      <c r="P24" s="309"/>
      <c r="Q24" s="309"/>
      <c r="R24" s="309"/>
      <c r="S24" s="309"/>
      <c r="T24" s="309"/>
      <c r="U24" s="309"/>
      <c r="V24" s="309"/>
      <c r="W24" s="309"/>
      <c r="X24" s="310"/>
    </row>
    <row r="25" spans="1:24" ht="14.4" x14ac:dyDescent="0.3">
      <c r="A25" s="236">
        <v>19</v>
      </c>
      <c r="B25" s="235">
        <f t="shared" si="0"/>
        <v>0</v>
      </c>
      <c r="C25" s="237"/>
      <c r="D25" s="233">
        <v>0.13900000000000001</v>
      </c>
      <c r="E25" s="233">
        <v>0.129</v>
      </c>
      <c r="F25" s="233">
        <v>0.14900000000000002</v>
      </c>
      <c r="G25" s="233">
        <v>0.11900000000000001</v>
      </c>
      <c r="H25" s="233">
        <v>0.15900000000000003</v>
      </c>
      <c r="I25" s="233">
        <v>0.10900000000000001</v>
      </c>
      <c r="J25" s="233">
        <v>0.16900000000000001</v>
      </c>
      <c r="K25" s="232">
        <f t="shared" si="1"/>
        <v>0</v>
      </c>
      <c r="L25" s="231">
        <f t="shared" si="2"/>
        <v>0</v>
      </c>
      <c r="M25" s="230">
        <f t="shared" si="3"/>
        <v>0</v>
      </c>
      <c r="O25" s="311" t="s">
        <v>241</v>
      </c>
      <c r="P25" s="312"/>
      <c r="Q25" s="312"/>
      <c r="R25" s="312"/>
      <c r="S25" s="312"/>
      <c r="T25" s="312"/>
      <c r="U25" s="312"/>
      <c r="V25" s="312"/>
      <c r="W25" s="312"/>
      <c r="X25" s="313"/>
    </row>
    <row r="26" spans="1:24" ht="14.4" x14ac:dyDescent="0.3">
      <c r="A26" s="236">
        <v>20</v>
      </c>
      <c r="B26" s="235">
        <f t="shared" si="0"/>
        <v>0</v>
      </c>
      <c r="C26" s="237"/>
      <c r="D26" s="233">
        <v>0.13900000000000001</v>
      </c>
      <c r="E26" s="233">
        <v>0.129</v>
      </c>
      <c r="F26" s="233">
        <v>0.14900000000000002</v>
      </c>
      <c r="G26" s="233">
        <v>0.11900000000000001</v>
      </c>
      <c r="H26" s="233">
        <v>0.15900000000000003</v>
      </c>
      <c r="I26" s="233">
        <v>0.10900000000000001</v>
      </c>
      <c r="J26" s="233">
        <v>0.16900000000000001</v>
      </c>
      <c r="K26" s="232">
        <f t="shared" si="1"/>
        <v>0</v>
      </c>
      <c r="L26" s="231">
        <f t="shared" si="2"/>
        <v>0</v>
      </c>
      <c r="M26" s="230">
        <f t="shared" si="3"/>
        <v>0</v>
      </c>
      <c r="O26" s="311"/>
      <c r="P26" s="312"/>
      <c r="Q26" s="312"/>
      <c r="R26" s="312"/>
      <c r="S26" s="312"/>
      <c r="T26" s="312"/>
      <c r="U26" s="312"/>
      <c r="V26" s="312"/>
      <c r="W26" s="312"/>
      <c r="X26" s="313"/>
    </row>
    <row r="27" spans="1:24" ht="15" thickBot="1" x14ac:dyDescent="0.35">
      <c r="A27" s="236">
        <v>21</v>
      </c>
      <c r="B27" s="235">
        <f t="shared" si="0"/>
        <v>0</v>
      </c>
      <c r="C27" s="234"/>
      <c r="D27" s="233">
        <v>0.13400000000000001</v>
      </c>
      <c r="E27" s="233">
        <v>0.12400000000000001</v>
      </c>
      <c r="F27" s="233">
        <v>0.14400000000000002</v>
      </c>
      <c r="G27" s="233">
        <v>0.11400000000000002</v>
      </c>
      <c r="H27" s="233">
        <v>0.154</v>
      </c>
      <c r="I27" s="233">
        <v>0.10400000000000001</v>
      </c>
      <c r="J27" s="233">
        <v>0.16400000000000001</v>
      </c>
      <c r="K27" s="232">
        <f t="shared" si="1"/>
        <v>0</v>
      </c>
      <c r="L27" s="231">
        <f t="shared" si="2"/>
        <v>0</v>
      </c>
      <c r="M27" s="230">
        <f t="shared" si="3"/>
        <v>0</v>
      </c>
      <c r="O27" s="293" t="s">
        <v>240</v>
      </c>
      <c r="P27" s="294"/>
      <c r="Q27" s="294"/>
      <c r="R27" s="294"/>
      <c r="S27" s="294"/>
      <c r="T27" s="294"/>
      <c r="U27" s="294"/>
      <c r="V27" s="294"/>
      <c r="W27" s="294"/>
      <c r="X27" s="295"/>
    </row>
    <row r="28" spans="1:24" ht="14.4" x14ac:dyDescent="0.3">
      <c r="A28" s="236">
        <v>22</v>
      </c>
      <c r="B28" s="235">
        <f t="shared" si="0"/>
        <v>0</v>
      </c>
      <c r="C28" s="234"/>
      <c r="D28" s="233">
        <v>0.13100000000000001</v>
      </c>
      <c r="E28" s="233">
        <v>0.12100000000000001</v>
      </c>
      <c r="F28" s="233">
        <v>0.14100000000000001</v>
      </c>
      <c r="G28" s="233">
        <v>0.111</v>
      </c>
      <c r="H28" s="233">
        <v>0.15100000000000002</v>
      </c>
      <c r="I28" s="233">
        <v>0.10100000000000001</v>
      </c>
      <c r="J28" s="233">
        <v>0.161</v>
      </c>
      <c r="K28" s="232">
        <f t="shared" si="1"/>
        <v>0</v>
      </c>
      <c r="L28" s="231">
        <f t="shared" si="2"/>
        <v>0</v>
      </c>
      <c r="M28" s="230">
        <f t="shared" si="3"/>
        <v>0</v>
      </c>
      <c r="O28" s="333" t="s">
        <v>239</v>
      </c>
      <c r="P28" s="339"/>
      <c r="Q28" s="334"/>
      <c r="R28" s="317" t="s">
        <v>238</v>
      </c>
      <c r="S28" s="333" t="s">
        <v>237</v>
      </c>
      <c r="T28" s="334"/>
      <c r="U28" s="333" t="s">
        <v>236</v>
      </c>
      <c r="V28" s="334"/>
      <c r="W28" s="317" t="s">
        <v>235</v>
      </c>
      <c r="X28" s="317" t="s">
        <v>234</v>
      </c>
    </row>
    <row r="29" spans="1:24" ht="15" thickBot="1" x14ac:dyDescent="0.35">
      <c r="A29" s="236">
        <v>23</v>
      </c>
      <c r="B29" s="235">
        <f t="shared" si="0"/>
        <v>0</v>
      </c>
      <c r="C29" s="234"/>
      <c r="D29" s="233">
        <v>0.13468096809680968</v>
      </c>
      <c r="E29" s="233">
        <v>0.12468096809680969</v>
      </c>
      <c r="F29" s="233">
        <v>0.14468096809680969</v>
      </c>
      <c r="G29" s="233">
        <v>0.11468096809680968</v>
      </c>
      <c r="H29" s="233">
        <v>0.1546809680968097</v>
      </c>
      <c r="I29" s="233">
        <v>0.10468096809680968</v>
      </c>
      <c r="J29" s="233">
        <v>0.16468096809680968</v>
      </c>
      <c r="K29" s="232">
        <f t="shared" si="1"/>
        <v>0</v>
      </c>
      <c r="L29" s="231">
        <f t="shared" si="2"/>
        <v>0</v>
      </c>
      <c r="M29" s="230">
        <f t="shared" si="3"/>
        <v>0</v>
      </c>
      <c r="O29" s="335"/>
      <c r="P29" s="340"/>
      <c r="Q29" s="336"/>
      <c r="R29" s="318"/>
      <c r="S29" s="320" t="s">
        <v>233</v>
      </c>
      <c r="T29" s="321"/>
      <c r="U29" s="335"/>
      <c r="V29" s="336"/>
      <c r="W29" s="318"/>
      <c r="X29" s="318"/>
    </row>
    <row r="30" spans="1:24" ht="15" thickBot="1" x14ac:dyDescent="0.35">
      <c r="A30" s="236">
        <v>24</v>
      </c>
      <c r="B30" s="235">
        <f t="shared" si="0"/>
        <v>0</v>
      </c>
      <c r="C30" s="234"/>
      <c r="D30" s="233">
        <v>0.13600000000000001</v>
      </c>
      <c r="E30" s="233">
        <v>0.126</v>
      </c>
      <c r="F30" s="233">
        <v>0.14600000000000002</v>
      </c>
      <c r="G30" s="233">
        <v>0.11600000000000001</v>
      </c>
      <c r="H30" s="233">
        <v>0.15600000000000003</v>
      </c>
      <c r="I30" s="233">
        <v>0.10600000000000001</v>
      </c>
      <c r="J30" s="233">
        <v>0.16600000000000001</v>
      </c>
      <c r="K30" s="232">
        <f t="shared" si="1"/>
        <v>0</v>
      </c>
      <c r="L30" s="231">
        <f t="shared" si="2"/>
        <v>0</v>
      </c>
      <c r="M30" s="230">
        <f t="shared" si="3"/>
        <v>0</v>
      </c>
      <c r="O30" s="320"/>
      <c r="P30" s="341"/>
      <c r="Q30" s="321"/>
      <c r="R30" s="319"/>
      <c r="S30" s="247" t="s">
        <v>232</v>
      </c>
      <c r="T30" s="247" t="s">
        <v>231</v>
      </c>
      <c r="U30" s="320"/>
      <c r="V30" s="321"/>
      <c r="W30" s="319"/>
      <c r="X30" s="319"/>
    </row>
    <row r="31" spans="1:24" ht="15" thickBot="1" x14ac:dyDescent="0.35">
      <c r="A31" s="236">
        <v>25</v>
      </c>
      <c r="B31" s="235">
        <f t="shared" si="0"/>
        <v>0</v>
      </c>
      <c r="C31" s="234"/>
      <c r="D31" s="233">
        <v>0.13100000000000001</v>
      </c>
      <c r="E31" s="233">
        <v>0.12100000000000001</v>
      </c>
      <c r="F31" s="233">
        <v>0.14100000000000001</v>
      </c>
      <c r="G31" s="233">
        <v>0.111</v>
      </c>
      <c r="H31" s="233">
        <v>0.15100000000000002</v>
      </c>
      <c r="I31" s="233">
        <v>0.10100000000000001</v>
      </c>
      <c r="J31" s="233">
        <v>0.161</v>
      </c>
      <c r="K31" s="232">
        <f t="shared" si="1"/>
        <v>0</v>
      </c>
      <c r="L31" s="231">
        <f t="shared" si="2"/>
        <v>0</v>
      </c>
      <c r="M31" s="230">
        <f t="shared" si="3"/>
        <v>0</v>
      </c>
      <c r="O31" s="322" t="s">
        <v>232</v>
      </c>
      <c r="P31" s="323"/>
      <c r="Q31" s="247" t="s">
        <v>231</v>
      </c>
      <c r="R31" s="247"/>
      <c r="S31" s="247"/>
      <c r="T31" s="247"/>
      <c r="U31" s="247"/>
      <c r="V31" s="247" t="s">
        <v>230</v>
      </c>
      <c r="W31" s="241"/>
      <c r="X31" s="241"/>
    </row>
    <row r="32" spans="1:24" ht="14.4" x14ac:dyDescent="0.3">
      <c r="A32" s="236">
        <v>26</v>
      </c>
      <c r="B32" s="235">
        <f t="shared" si="0"/>
        <v>0</v>
      </c>
      <c r="C32" s="234"/>
      <c r="D32" s="233">
        <v>0.1749788864177452</v>
      </c>
      <c r="E32" s="233">
        <v>0.16497888641774522</v>
      </c>
      <c r="F32" s="233">
        <v>0.18497888641774518</v>
      </c>
      <c r="G32" s="233">
        <v>0.15497888641774521</v>
      </c>
      <c r="H32" s="233">
        <v>0.19497888641774519</v>
      </c>
      <c r="I32" s="233">
        <v>0.1449788864177452</v>
      </c>
      <c r="J32" s="233">
        <v>0.2049788864177452</v>
      </c>
      <c r="K32" s="232">
        <f t="shared" si="1"/>
        <v>0</v>
      </c>
      <c r="L32" s="231">
        <f t="shared" si="2"/>
        <v>0</v>
      </c>
      <c r="M32" s="230">
        <f t="shared" si="3"/>
        <v>0</v>
      </c>
      <c r="O32" s="324" t="s">
        <v>229</v>
      </c>
      <c r="P32" s="325"/>
      <c r="Q32" s="314"/>
      <c r="R32" s="314">
        <v>100</v>
      </c>
      <c r="S32" s="314" t="s">
        <v>228</v>
      </c>
      <c r="T32" s="314"/>
      <c r="U32" s="314"/>
      <c r="V32" s="314">
        <v>50</v>
      </c>
      <c r="W32" s="314">
        <v>9</v>
      </c>
      <c r="X32" s="330" t="s">
        <v>227</v>
      </c>
    </row>
    <row r="33" spans="1:24" ht="14.4" x14ac:dyDescent="0.3">
      <c r="A33" s="236">
        <v>27</v>
      </c>
      <c r="B33" s="235">
        <f t="shared" si="0"/>
        <v>0</v>
      </c>
      <c r="C33" s="234"/>
      <c r="D33" s="233">
        <v>0.18156267398784476</v>
      </c>
      <c r="E33" s="233">
        <v>0.17156267398784475</v>
      </c>
      <c r="F33" s="233">
        <v>0.19156267398784477</v>
      </c>
      <c r="G33" s="233">
        <v>0.16156267398784474</v>
      </c>
      <c r="H33" s="233">
        <v>0.20156267398784478</v>
      </c>
      <c r="I33" s="233">
        <v>0.15156267398784476</v>
      </c>
      <c r="J33" s="233">
        <v>0.21156267398784476</v>
      </c>
      <c r="K33" s="232">
        <f t="shared" si="1"/>
        <v>0</v>
      </c>
      <c r="L33" s="231">
        <f t="shared" si="2"/>
        <v>0</v>
      </c>
      <c r="M33" s="230">
        <f t="shared" si="3"/>
        <v>0</v>
      </c>
      <c r="O33" s="326"/>
      <c r="P33" s="327"/>
      <c r="Q33" s="315"/>
      <c r="R33" s="315"/>
      <c r="S33" s="315"/>
      <c r="T33" s="315"/>
      <c r="U33" s="315"/>
      <c r="V33" s="315"/>
      <c r="W33" s="315"/>
      <c r="X33" s="331"/>
    </row>
    <row r="34" spans="1:24" ht="15" thickBot="1" x14ac:dyDescent="0.35">
      <c r="A34" s="236">
        <v>28</v>
      </c>
      <c r="B34" s="235">
        <f t="shared" si="0"/>
        <v>0</v>
      </c>
      <c r="C34" s="234"/>
      <c r="D34" s="233">
        <v>0.185</v>
      </c>
      <c r="E34" s="233">
        <v>0.17499999999999999</v>
      </c>
      <c r="F34" s="233">
        <v>0.19500000000000001</v>
      </c>
      <c r="G34" s="233">
        <v>0.16499999999999998</v>
      </c>
      <c r="H34" s="233">
        <v>0.20500000000000002</v>
      </c>
      <c r="I34" s="233">
        <v>0.155</v>
      </c>
      <c r="J34" s="233">
        <v>0.215</v>
      </c>
      <c r="K34" s="232">
        <f t="shared" si="1"/>
        <v>0</v>
      </c>
      <c r="L34" s="231">
        <f t="shared" si="2"/>
        <v>0</v>
      </c>
      <c r="M34" s="230">
        <f t="shared" si="3"/>
        <v>0</v>
      </c>
      <c r="O34" s="328"/>
      <c r="P34" s="329"/>
      <c r="Q34" s="316"/>
      <c r="R34" s="316"/>
      <c r="S34" s="316"/>
      <c r="T34" s="316"/>
      <c r="U34" s="316"/>
      <c r="V34" s="316"/>
      <c r="W34" s="316"/>
      <c r="X34" s="332"/>
    </row>
    <row r="35" spans="1:24" ht="15" thickBot="1" x14ac:dyDescent="0.35">
      <c r="A35" s="236">
        <v>29</v>
      </c>
      <c r="B35" s="235">
        <f t="shared" si="0"/>
        <v>0</v>
      </c>
      <c r="C35" s="234"/>
      <c r="D35" s="233">
        <v>0.18812636943222993</v>
      </c>
      <c r="E35" s="233">
        <v>0.17812636943222993</v>
      </c>
      <c r="F35" s="233">
        <v>0.19812636943222994</v>
      </c>
      <c r="G35" s="233">
        <v>0.16812636943222994</v>
      </c>
      <c r="H35" s="233">
        <v>0.20812636943222992</v>
      </c>
      <c r="I35" s="233">
        <v>0.15812636943222994</v>
      </c>
      <c r="J35" s="233">
        <v>0.21812636943222993</v>
      </c>
      <c r="K35" s="232">
        <f t="shared" si="1"/>
        <v>0</v>
      </c>
      <c r="L35" s="231">
        <f t="shared" si="2"/>
        <v>0</v>
      </c>
      <c r="M35" s="230">
        <f t="shared" si="3"/>
        <v>0</v>
      </c>
      <c r="O35" s="344" t="s">
        <v>226</v>
      </c>
      <c r="P35" s="345"/>
      <c r="Q35" s="241" t="s">
        <v>225</v>
      </c>
      <c r="R35" s="241">
        <v>70</v>
      </c>
      <c r="S35" s="241" t="s">
        <v>198</v>
      </c>
      <c r="T35" s="241" t="s">
        <v>224</v>
      </c>
      <c r="U35" s="241"/>
      <c r="V35" s="241">
        <v>12</v>
      </c>
      <c r="W35" s="241" t="s">
        <v>223</v>
      </c>
      <c r="X35" s="244" t="s">
        <v>206</v>
      </c>
    </row>
    <row r="36" spans="1:24" ht="15" thickBot="1" x14ac:dyDescent="0.35">
      <c r="A36" s="236">
        <v>30</v>
      </c>
      <c r="B36" s="235">
        <f t="shared" si="0"/>
        <v>0</v>
      </c>
      <c r="C36" s="234"/>
      <c r="D36" s="233">
        <v>0.19129618746069266</v>
      </c>
      <c r="E36" s="233">
        <v>0.18129618746069265</v>
      </c>
      <c r="F36" s="233">
        <v>0.20129618746069267</v>
      </c>
      <c r="G36" s="233">
        <v>0.17129618746069264</v>
      </c>
      <c r="H36" s="233">
        <v>0.21129618746069267</v>
      </c>
      <c r="I36" s="233">
        <v>0.16129618746069266</v>
      </c>
      <c r="J36" s="233">
        <v>0.22129618746069266</v>
      </c>
      <c r="K36" s="232">
        <f t="shared" si="1"/>
        <v>0</v>
      </c>
      <c r="L36" s="231">
        <f t="shared" si="2"/>
        <v>0</v>
      </c>
      <c r="M36" s="230">
        <f t="shared" si="3"/>
        <v>0</v>
      </c>
      <c r="O36" s="344" t="s">
        <v>222</v>
      </c>
      <c r="P36" s="345"/>
      <c r="Q36" s="241" t="s">
        <v>221</v>
      </c>
      <c r="R36" s="241">
        <v>100</v>
      </c>
      <c r="S36" s="241"/>
      <c r="T36" s="241"/>
      <c r="U36" s="241"/>
      <c r="V36" s="241">
        <v>12</v>
      </c>
      <c r="W36" s="246" t="s">
        <v>203</v>
      </c>
      <c r="X36" s="244" t="s">
        <v>202</v>
      </c>
    </row>
    <row r="37" spans="1:24" ht="15" thickBot="1" x14ac:dyDescent="0.35">
      <c r="A37" s="236">
        <v>31</v>
      </c>
      <c r="B37" s="235">
        <f t="shared" si="0"/>
        <v>0</v>
      </c>
      <c r="C37" s="237"/>
      <c r="D37" s="233">
        <v>0.14599999999999999</v>
      </c>
      <c r="E37" s="233">
        <v>0.13599999999999998</v>
      </c>
      <c r="F37" s="233">
        <v>0.156</v>
      </c>
      <c r="G37" s="233">
        <v>0.126</v>
      </c>
      <c r="H37" s="233">
        <v>0.16599999999999998</v>
      </c>
      <c r="I37" s="233">
        <v>0.11599999999999999</v>
      </c>
      <c r="J37" s="233">
        <v>0.17599999999999999</v>
      </c>
      <c r="K37" s="232">
        <f t="shared" si="1"/>
        <v>0</v>
      </c>
      <c r="L37" s="231">
        <f t="shared" si="2"/>
        <v>0</v>
      </c>
      <c r="M37" s="230">
        <f t="shared" si="3"/>
        <v>0</v>
      </c>
      <c r="O37" s="342" t="s">
        <v>220</v>
      </c>
      <c r="P37" s="343"/>
      <c r="Q37" s="241" t="s">
        <v>219</v>
      </c>
      <c r="R37" s="241">
        <v>30</v>
      </c>
      <c r="S37" s="241"/>
      <c r="T37" s="241"/>
      <c r="U37" s="241"/>
      <c r="V37" s="241">
        <v>12</v>
      </c>
      <c r="W37" s="246" t="s">
        <v>203</v>
      </c>
      <c r="X37" s="244" t="s">
        <v>202</v>
      </c>
    </row>
    <row r="38" spans="1:24" ht="15" thickBot="1" x14ac:dyDescent="0.35">
      <c r="A38" s="236">
        <v>32</v>
      </c>
      <c r="B38" s="235">
        <f t="shared" si="0"/>
        <v>0</v>
      </c>
      <c r="C38" s="237"/>
      <c r="D38" s="233">
        <v>0.14933013587057123</v>
      </c>
      <c r="E38" s="233">
        <v>0.13933013587057122</v>
      </c>
      <c r="F38" s="233">
        <v>0.15933013587057124</v>
      </c>
      <c r="G38" s="233">
        <v>0.12933013587057124</v>
      </c>
      <c r="H38" s="233">
        <v>0.16933013587057122</v>
      </c>
      <c r="I38" s="233">
        <v>0.11933013587057123</v>
      </c>
      <c r="J38" s="233">
        <v>0.17933013587057123</v>
      </c>
      <c r="K38" s="232">
        <f t="shared" si="1"/>
        <v>0</v>
      </c>
      <c r="L38" s="231">
        <f t="shared" si="2"/>
        <v>0</v>
      </c>
      <c r="M38" s="230">
        <f t="shared" si="3"/>
        <v>0</v>
      </c>
      <c r="O38" s="337" t="s">
        <v>218</v>
      </c>
      <c r="P38" s="338"/>
      <c r="Q38" s="241" t="s">
        <v>217</v>
      </c>
      <c r="R38" s="241">
        <v>120</v>
      </c>
      <c r="S38" s="241"/>
      <c r="T38" s="241"/>
      <c r="U38" s="241"/>
      <c r="V38" s="241">
        <v>12</v>
      </c>
      <c r="W38" s="246" t="s">
        <v>203</v>
      </c>
      <c r="X38" s="244" t="s">
        <v>206</v>
      </c>
    </row>
    <row r="39" spans="1:24" ht="15" thickBot="1" x14ac:dyDescent="0.35">
      <c r="A39" s="236">
        <v>33</v>
      </c>
      <c r="B39" s="235">
        <f t="shared" ref="B39:B70" si="4">IF(F39-E39 = 0.04, 1,0)</f>
        <v>0</v>
      </c>
      <c r="C39" s="237"/>
      <c r="D39" s="233">
        <v>0.14599999999999999</v>
      </c>
      <c r="E39" s="233">
        <v>0.13599999999999998</v>
      </c>
      <c r="F39" s="233">
        <v>0.156</v>
      </c>
      <c r="G39" s="233">
        <v>0.126</v>
      </c>
      <c r="H39" s="233">
        <v>0.16599999999999998</v>
      </c>
      <c r="I39" s="233">
        <v>0.11599999999999999</v>
      </c>
      <c r="J39" s="233">
        <v>0.17599999999999999</v>
      </c>
      <c r="K39" s="232">
        <f t="shared" ref="K39:K70" si="5">IF(C39="",0, IF( OR(C39&lt;E39,C39&gt;F39),1,0))</f>
        <v>0</v>
      </c>
      <c r="L39" s="231">
        <f t="shared" ref="L39:L70" si="6">IF(C39="",0, IF( OR(C39&lt;G39,C39&gt;H39),1,0))</f>
        <v>0</v>
      </c>
      <c r="M39" s="230">
        <f t="shared" ref="M39:M70" si="7">IF(C39="",0, IF( OR(C39&lt;I39,C39&gt;J39),1,0))</f>
        <v>0</v>
      </c>
      <c r="O39" s="337" t="s">
        <v>216</v>
      </c>
      <c r="P39" s="338"/>
      <c r="Q39" s="241" t="s">
        <v>215</v>
      </c>
      <c r="R39" s="241">
        <v>140</v>
      </c>
      <c r="S39" s="241"/>
      <c r="T39" s="241"/>
      <c r="U39" s="241"/>
      <c r="V39" s="241">
        <v>12</v>
      </c>
      <c r="W39" s="246" t="s">
        <v>203</v>
      </c>
      <c r="X39" s="244" t="s">
        <v>202</v>
      </c>
    </row>
    <row r="40" spans="1:24" ht="15" thickBot="1" x14ac:dyDescent="0.35">
      <c r="A40" s="236">
        <v>34</v>
      </c>
      <c r="B40" s="235">
        <f t="shared" si="4"/>
        <v>0</v>
      </c>
      <c r="C40" s="237"/>
      <c r="D40" s="233">
        <v>0.14957007713207279</v>
      </c>
      <c r="E40" s="233">
        <v>0.13957007713207278</v>
      </c>
      <c r="F40" s="233">
        <v>0.1595700771320728</v>
      </c>
      <c r="G40" s="233">
        <v>0.1295700771320728</v>
      </c>
      <c r="H40" s="233">
        <v>0.16957007713207278</v>
      </c>
      <c r="I40" s="233">
        <v>0.11957007713207279</v>
      </c>
      <c r="J40" s="233">
        <v>0.17957007713207279</v>
      </c>
      <c r="K40" s="232">
        <f t="shared" si="5"/>
        <v>0</v>
      </c>
      <c r="L40" s="231">
        <f t="shared" si="6"/>
        <v>0</v>
      </c>
      <c r="M40" s="230">
        <f t="shared" si="7"/>
        <v>0</v>
      </c>
      <c r="O40" s="337" t="s">
        <v>214</v>
      </c>
      <c r="P40" s="338"/>
      <c r="Q40" s="241" t="s">
        <v>213</v>
      </c>
      <c r="R40" s="241">
        <v>70</v>
      </c>
      <c r="S40" s="241"/>
      <c r="T40" s="241"/>
      <c r="U40" s="241"/>
      <c r="V40" s="241">
        <v>20</v>
      </c>
      <c r="W40" s="246" t="s">
        <v>203</v>
      </c>
      <c r="X40" s="244" t="s">
        <v>202</v>
      </c>
    </row>
    <row r="41" spans="1:24" ht="15" thickBot="1" x14ac:dyDescent="0.35">
      <c r="A41" s="236">
        <v>35</v>
      </c>
      <c r="B41" s="235">
        <f t="shared" si="4"/>
        <v>0</v>
      </c>
      <c r="C41" s="237"/>
      <c r="D41" s="233">
        <v>0.14599999999999999</v>
      </c>
      <c r="E41" s="233">
        <v>0.13599999999999998</v>
      </c>
      <c r="F41" s="233">
        <v>0.156</v>
      </c>
      <c r="G41" s="233">
        <v>0.126</v>
      </c>
      <c r="H41" s="233">
        <v>0.16599999999999998</v>
      </c>
      <c r="I41" s="233">
        <v>0.11599999999999999</v>
      </c>
      <c r="J41" s="233">
        <v>0.17599999999999999</v>
      </c>
      <c r="K41" s="232">
        <f t="shared" si="5"/>
        <v>0</v>
      </c>
      <c r="L41" s="231">
        <f t="shared" si="6"/>
        <v>0</v>
      </c>
      <c r="M41" s="230">
        <f t="shared" si="7"/>
        <v>0</v>
      </c>
      <c r="O41" s="337" t="s">
        <v>212</v>
      </c>
      <c r="P41" s="338"/>
      <c r="Q41" s="241" t="s">
        <v>211</v>
      </c>
      <c r="R41" s="241">
        <v>100</v>
      </c>
      <c r="S41" s="241"/>
      <c r="T41" s="241"/>
      <c r="U41" s="241"/>
      <c r="V41" s="241">
        <v>20</v>
      </c>
      <c r="W41" s="246" t="s">
        <v>203</v>
      </c>
      <c r="X41" s="244" t="s">
        <v>202</v>
      </c>
    </row>
    <row r="42" spans="1:24" ht="15" thickBot="1" x14ac:dyDescent="0.35">
      <c r="A42" s="236">
        <v>36</v>
      </c>
      <c r="B42" s="235">
        <f t="shared" si="4"/>
        <v>1</v>
      </c>
      <c r="C42" s="234"/>
      <c r="D42" s="233">
        <v>0.26117050705857375</v>
      </c>
      <c r="E42" s="233">
        <v>0.24117050705857376</v>
      </c>
      <c r="F42" s="233">
        <v>0.28117050705857372</v>
      </c>
      <c r="G42" s="233">
        <v>0.22117050705857377</v>
      </c>
      <c r="H42" s="233">
        <v>0.30117050705857373</v>
      </c>
      <c r="I42" s="233">
        <v>0.20117050705857376</v>
      </c>
      <c r="J42" s="233">
        <v>0.32117050705857375</v>
      </c>
      <c r="K42" s="232">
        <f t="shared" si="5"/>
        <v>0</v>
      </c>
      <c r="L42" s="231">
        <f t="shared" si="6"/>
        <v>0</v>
      </c>
      <c r="M42" s="230">
        <f t="shared" si="7"/>
        <v>0</v>
      </c>
      <c r="O42" s="337" t="s">
        <v>210</v>
      </c>
      <c r="P42" s="338"/>
      <c r="Q42" s="241" t="s">
        <v>209</v>
      </c>
      <c r="R42" s="241">
        <v>30</v>
      </c>
      <c r="S42" s="241"/>
      <c r="T42" s="241"/>
      <c r="U42" s="241"/>
      <c r="V42" s="241">
        <v>20</v>
      </c>
      <c r="W42" s="246" t="s">
        <v>203</v>
      </c>
      <c r="X42" s="244" t="s">
        <v>202</v>
      </c>
    </row>
    <row r="43" spans="1:24" ht="15" thickBot="1" x14ac:dyDescent="0.35">
      <c r="A43" s="236">
        <v>37</v>
      </c>
      <c r="B43" s="235">
        <f t="shared" si="4"/>
        <v>1</v>
      </c>
      <c r="C43" s="234"/>
      <c r="D43" s="233">
        <v>0.26984342019995183</v>
      </c>
      <c r="E43" s="233">
        <v>0.24984342019995184</v>
      </c>
      <c r="F43" s="233">
        <v>0.2898434201999518</v>
      </c>
      <c r="G43" s="233">
        <v>0.22984342019995183</v>
      </c>
      <c r="H43" s="233">
        <v>0.30984342019995181</v>
      </c>
      <c r="I43" s="233">
        <v>0.20984342019995184</v>
      </c>
      <c r="J43" s="233">
        <v>0.32984342019995183</v>
      </c>
      <c r="K43" s="232">
        <f t="shared" si="5"/>
        <v>0</v>
      </c>
      <c r="L43" s="231">
        <f t="shared" si="6"/>
        <v>0</v>
      </c>
      <c r="M43" s="230">
        <f t="shared" si="7"/>
        <v>0</v>
      </c>
      <c r="O43" s="337" t="s">
        <v>208</v>
      </c>
      <c r="P43" s="338"/>
      <c r="Q43" s="241" t="s">
        <v>207</v>
      </c>
      <c r="R43" s="241">
        <v>120</v>
      </c>
      <c r="S43" s="241"/>
      <c r="T43" s="241"/>
      <c r="U43" s="241"/>
      <c r="V43" s="241">
        <v>20</v>
      </c>
      <c r="W43" s="246" t="s">
        <v>203</v>
      </c>
      <c r="X43" s="244" t="s">
        <v>206</v>
      </c>
    </row>
    <row r="44" spans="1:24" ht="15" thickBot="1" x14ac:dyDescent="0.35">
      <c r="A44" s="236">
        <v>38</v>
      </c>
      <c r="B44" s="235">
        <f t="shared" si="4"/>
        <v>1</v>
      </c>
      <c r="C44" s="234"/>
      <c r="D44" s="233">
        <v>0.2740475584051475</v>
      </c>
      <c r="E44" s="233">
        <v>0.25404755840514748</v>
      </c>
      <c r="F44" s="233">
        <v>0.29404755840514751</v>
      </c>
      <c r="G44" s="233">
        <v>0.23404755840514749</v>
      </c>
      <c r="H44" s="233">
        <v>0.31404755840514753</v>
      </c>
      <c r="I44" s="233">
        <v>0.2140475584051475</v>
      </c>
      <c r="J44" s="233">
        <v>0.33404755840514749</v>
      </c>
      <c r="K44" s="232">
        <f t="shared" si="5"/>
        <v>0</v>
      </c>
      <c r="L44" s="231">
        <f t="shared" si="6"/>
        <v>0</v>
      </c>
      <c r="M44" s="230">
        <f t="shared" si="7"/>
        <v>0</v>
      </c>
      <c r="O44" s="337" t="s">
        <v>205</v>
      </c>
      <c r="P44" s="338"/>
      <c r="Q44" s="241" t="s">
        <v>204</v>
      </c>
      <c r="R44" s="241">
        <v>140</v>
      </c>
      <c r="S44" s="241"/>
      <c r="T44" s="241"/>
      <c r="U44" s="241"/>
      <c r="V44" s="241">
        <v>20</v>
      </c>
      <c r="W44" s="246" t="s">
        <v>203</v>
      </c>
      <c r="X44" s="244" t="s">
        <v>202</v>
      </c>
    </row>
    <row r="45" spans="1:24" ht="14.4" x14ac:dyDescent="0.3">
      <c r="A45" s="236">
        <v>39</v>
      </c>
      <c r="B45" s="235">
        <f t="shared" si="4"/>
        <v>1</v>
      </c>
      <c r="C45" s="234"/>
      <c r="D45" s="233">
        <v>0.28667198222860985</v>
      </c>
      <c r="E45" s="233">
        <v>0.26667198222860983</v>
      </c>
      <c r="F45" s="233">
        <v>0.30667198222860986</v>
      </c>
      <c r="G45" s="233">
        <v>0.24667198222860987</v>
      </c>
      <c r="H45" s="233">
        <v>0.32667198222860983</v>
      </c>
      <c r="I45" s="233">
        <v>0.22667198222860985</v>
      </c>
      <c r="J45" s="233">
        <v>0.34667198222860984</v>
      </c>
      <c r="K45" s="232">
        <f t="shared" si="5"/>
        <v>0</v>
      </c>
      <c r="L45" s="231">
        <f t="shared" si="6"/>
        <v>0</v>
      </c>
      <c r="M45" s="230">
        <f t="shared" si="7"/>
        <v>0</v>
      </c>
      <c r="O45" s="324">
        <v>101</v>
      </c>
      <c r="P45" s="325"/>
      <c r="Q45" s="314"/>
      <c r="R45" s="314">
        <v>70</v>
      </c>
      <c r="S45" s="314" t="s">
        <v>186</v>
      </c>
      <c r="T45" s="314"/>
      <c r="U45" s="324" t="s">
        <v>201</v>
      </c>
      <c r="V45" s="325"/>
      <c r="W45" s="314"/>
      <c r="X45" s="346" t="s">
        <v>200</v>
      </c>
    </row>
    <row r="46" spans="1:24" ht="15" thickBot="1" x14ac:dyDescent="0.35">
      <c r="A46" s="236">
        <v>40</v>
      </c>
      <c r="B46" s="235">
        <f t="shared" si="4"/>
        <v>1</v>
      </c>
      <c r="C46" s="234"/>
      <c r="D46" s="233">
        <v>0.28425668800326764</v>
      </c>
      <c r="E46" s="233">
        <v>0.26425668800326763</v>
      </c>
      <c r="F46" s="233">
        <v>0.30425668800326766</v>
      </c>
      <c r="G46" s="233">
        <v>0.24425668800326766</v>
      </c>
      <c r="H46" s="233">
        <v>0.32425668800326762</v>
      </c>
      <c r="I46" s="233">
        <v>0.22425668800326765</v>
      </c>
      <c r="J46" s="233">
        <v>0.34425668800326764</v>
      </c>
      <c r="K46" s="232">
        <f t="shared" si="5"/>
        <v>0</v>
      </c>
      <c r="L46" s="231">
        <f t="shared" si="6"/>
        <v>0</v>
      </c>
      <c r="M46" s="230">
        <f t="shared" si="7"/>
        <v>0</v>
      </c>
      <c r="O46" s="328"/>
      <c r="P46" s="329"/>
      <c r="Q46" s="316"/>
      <c r="R46" s="316"/>
      <c r="S46" s="316"/>
      <c r="T46" s="316"/>
      <c r="U46" s="328"/>
      <c r="V46" s="329"/>
      <c r="W46" s="316"/>
      <c r="X46" s="347"/>
    </row>
    <row r="47" spans="1:24" ht="15" thickBot="1" x14ac:dyDescent="0.35">
      <c r="A47" s="236">
        <v>41</v>
      </c>
      <c r="B47" s="235">
        <f t="shared" si="4"/>
        <v>0</v>
      </c>
      <c r="C47" s="234"/>
      <c r="D47" s="233">
        <v>0.12792929292929295</v>
      </c>
      <c r="E47" s="233">
        <v>0.11792929292929295</v>
      </c>
      <c r="F47" s="233">
        <v>0.13792929292929296</v>
      </c>
      <c r="G47" s="233">
        <v>0.10792929292929296</v>
      </c>
      <c r="H47" s="233">
        <v>0.14792929292929294</v>
      </c>
      <c r="I47" s="233">
        <v>9.7929292929292949E-2</v>
      </c>
      <c r="J47" s="233">
        <v>0.15792929292929295</v>
      </c>
      <c r="K47" s="232">
        <f t="shared" si="5"/>
        <v>0</v>
      </c>
      <c r="L47" s="231">
        <f t="shared" si="6"/>
        <v>0</v>
      </c>
      <c r="M47" s="230">
        <f t="shared" si="7"/>
        <v>0</v>
      </c>
      <c r="O47" s="348" t="s">
        <v>199</v>
      </c>
      <c r="P47" s="349"/>
      <c r="Q47" s="241"/>
      <c r="R47" s="241">
        <v>70</v>
      </c>
      <c r="S47" s="241" t="s">
        <v>198</v>
      </c>
      <c r="T47" s="241"/>
      <c r="U47" s="241"/>
      <c r="V47" s="241">
        <v>60</v>
      </c>
      <c r="W47" s="245" t="s">
        <v>190</v>
      </c>
      <c r="X47" s="244" t="s">
        <v>189</v>
      </c>
    </row>
    <row r="48" spans="1:24" ht="15" thickBot="1" x14ac:dyDescent="0.35">
      <c r="A48" s="236">
        <v>42</v>
      </c>
      <c r="B48" s="235">
        <f t="shared" si="4"/>
        <v>0</v>
      </c>
      <c r="C48" s="234"/>
      <c r="D48" s="233">
        <v>0.12722222222222224</v>
      </c>
      <c r="E48" s="233">
        <v>0.11722222222222224</v>
      </c>
      <c r="F48" s="233">
        <v>0.13722222222222225</v>
      </c>
      <c r="G48" s="233">
        <v>0.10722222222222223</v>
      </c>
      <c r="H48" s="233">
        <v>0.14722222222222225</v>
      </c>
      <c r="I48" s="233">
        <v>9.7222222222222238E-2</v>
      </c>
      <c r="J48" s="233">
        <v>0.15722222222222224</v>
      </c>
      <c r="K48" s="232">
        <f t="shared" si="5"/>
        <v>0</v>
      </c>
      <c r="L48" s="231">
        <f t="shared" si="6"/>
        <v>0</v>
      </c>
      <c r="M48" s="230">
        <f t="shared" si="7"/>
        <v>0</v>
      </c>
      <c r="O48" s="348" t="s">
        <v>197</v>
      </c>
      <c r="P48" s="349"/>
      <c r="Q48" s="241"/>
      <c r="R48" s="241">
        <v>100</v>
      </c>
      <c r="S48" s="241"/>
      <c r="T48" s="241"/>
      <c r="U48" s="241"/>
      <c r="V48" s="241">
        <v>60</v>
      </c>
      <c r="W48" s="245" t="s">
        <v>190</v>
      </c>
      <c r="X48" s="244" t="s">
        <v>189</v>
      </c>
    </row>
    <row r="49" spans="1:24" ht="15" thickBot="1" x14ac:dyDescent="0.35">
      <c r="A49" s="236">
        <v>43</v>
      </c>
      <c r="B49" s="235">
        <f t="shared" si="4"/>
        <v>0</v>
      </c>
      <c r="C49" s="234"/>
      <c r="D49" s="233">
        <v>0.13300000000000001</v>
      </c>
      <c r="E49" s="233">
        <v>0.12300000000000001</v>
      </c>
      <c r="F49" s="233">
        <v>0.14300000000000002</v>
      </c>
      <c r="G49" s="233">
        <v>0.11300000000000002</v>
      </c>
      <c r="H49" s="233">
        <v>0.153</v>
      </c>
      <c r="I49" s="233">
        <v>0.10300000000000001</v>
      </c>
      <c r="J49" s="233">
        <v>0.16300000000000001</v>
      </c>
      <c r="K49" s="232">
        <f t="shared" si="5"/>
        <v>0</v>
      </c>
      <c r="L49" s="231">
        <f t="shared" si="6"/>
        <v>0</v>
      </c>
      <c r="M49" s="230">
        <f t="shared" si="7"/>
        <v>0</v>
      </c>
      <c r="O49" s="348" t="s">
        <v>196</v>
      </c>
      <c r="P49" s="349"/>
      <c r="Q49" s="241"/>
      <c r="R49" s="241">
        <v>30</v>
      </c>
      <c r="S49" s="241"/>
      <c r="T49" s="241"/>
      <c r="U49" s="241"/>
      <c r="V49" s="241">
        <v>60</v>
      </c>
      <c r="W49" s="245" t="s">
        <v>190</v>
      </c>
      <c r="X49" s="244" t="s">
        <v>189</v>
      </c>
    </row>
    <row r="50" spans="1:24" ht="15" thickBot="1" x14ac:dyDescent="0.35">
      <c r="A50" s="236">
        <v>44</v>
      </c>
      <c r="B50" s="235">
        <f t="shared" si="4"/>
        <v>0</v>
      </c>
      <c r="C50" s="234"/>
      <c r="D50" s="233">
        <v>0.129</v>
      </c>
      <c r="E50" s="233">
        <v>0.11900000000000001</v>
      </c>
      <c r="F50" s="233">
        <v>0.13900000000000001</v>
      </c>
      <c r="G50" s="233">
        <v>0.10900000000000001</v>
      </c>
      <c r="H50" s="233">
        <v>0.14899999999999999</v>
      </c>
      <c r="I50" s="233">
        <v>9.9000000000000005E-2</v>
      </c>
      <c r="J50" s="233">
        <v>0.159</v>
      </c>
      <c r="K50" s="232">
        <f t="shared" si="5"/>
        <v>0</v>
      </c>
      <c r="L50" s="231">
        <f t="shared" si="6"/>
        <v>0</v>
      </c>
      <c r="M50" s="230">
        <f t="shared" si="7"/>
        <v>0</v>
      </c>
      <c r="O50" s="348" t="s">
        <v>195</v>
      </c>
      <c r="P50" s="349"/>
      <c r="Q50" s="241"/>
      <c r="R50" s="241">
        <v>120</v>
      </c>
      <c r="S50" s="241"/>
      <c r="T50" s="241"/>
      <c r="U50" s="241"/>
      <c r="V50" s="241">
        <v>60</v>
      </c>
      <c r="W50" s="245" t="s">
        <v>190</v>
      </c>
      <c r="X50" s="244" t="s">
        <v>194</v>
      </c>
    </row>
    <row r="51" spans="1:24" ht="15" thickBot="1" x14ac:dyDescent="0.35">
      <c r="A51" s="236">
        <v>45</v>
      </c>
      <c r="B51" s="235">
        <f t="shared" si="4"/>
        <v>0</v>
      </c>
      <c r="C51" s="234"/>
      <c r="D51" s="233">
        <v>0.13100000000000001</v>
      </c>
      <c r="E51" s="233">
        <v>0.12100000000000001</v>
      </c>
      <c r="F51" s="233">
        <v>0.14100000000000001</v>
      </c>
      <c r="G51" s="233">
        <v>0.11100000000000002</v>
      </c>
      <c r="H51" s="233">
        <v>0.151</v>
      </c>
      <c r="I51" s="233">
        <v>0.10100000000000001</v>
      </c>
      <c r="J51" s="233">
        <v>0.161</v>
      </c>
      <c r="K51" s="232">
        <f t="shared" si="5"/>
        <v>0</v>
      </c>
      <c r="L51" s="231">
        <f t="shared" si="6"/>
        <v>0</v>
      </c>
      <c r="M51" s="230">
        <f t="shared" si="7"/>
        <v>0</v>
      </c>
      <c r="O51" s="348" t="s">
        <v>193</v>
      </c>
      <c r="P51" s="349"/>
      <c r="Q51" s="241"/>
      <c r="R51" s="241">
        <v>70</v>
      </c>
      <c r="S51" s="241"/>
      <c r="T51" s="241"/>
      <c r="U51" s="241"/>
      <c r="V51" s="241">
        <v>100</v>
      </c>
      <c r="W51" s="245" t="s">
        <v>190</v>
      </c>
      <c r="X51" s="244" t="s">
        <v>189</v>
      </c>
    </row>
    <row r="52" spans="1:24" ht="15" thickBot="1" x14ac:dyDescent="0.35">
      <c r="A52" s="236">
        <v>46</v>
      </c>
      <c r="B52" s="235">
        <f t="shared" si="4"/>
        <v>0</v>
      </c>
      <c r="C52" s="234"/>
      <c r="D52" s="233">
        <v>0.123</v>
      </c>
      <c r="E52" s="233">
        <v>0.11299999999999999</v>
      </c>
      <c r="F52" s="233">
        <v>0.13300000000000001</v>
      </c>
      <c r="G52" s="233">
        <v>0.10300000000000001</v>
      </c>
      <c r="H52" s="233">
        <v>0.14299999999999999</v>
      </c>
      <c r="I52" s="233">
        <v>9.2999999999999999E-2</v>
      </c>
      <c r="J52" s="233">
        <v>0.153</v>
      </c>
      <c r="K52" s="232">
        <f t="shared" si="5"/>
        <v>0</v>
      </c>
      <c r="L52" s="231">
        <f t="shared" si="6"/>
        <v>0</v>
      </c>
      <c r="M52" s="230">
        <f t="shared" si="7"/>
        <v>0</v>
      </c>
      <c r="O52" s="348" t="s">
        <v>192</v>
      </c>
      <c r="P52" s="349"/>
      <c r="Q52" s="241"/>
      <c r="R52" s="241">
        <v>100</v>
      </c>
      <c r="S52" s="241"/>
      <c r="T52" s="241"/>
      <c r="U52" s="241"/>
      <c r="V52" s="241">
        <v>100</v>
      </c>
      <c r="W52" s="245" t="s">
        <v>190</v>
      </c>
      <c r="X52" s="244" t="s">
        <v>189</v>
      </c>
    </row>
    <row r="53" spans="1:24" ht="15" thickBot="1" x14ac:dyDescent="0.35">
      <c r="A53" s="236">
        <v>47</v>
      </c>
      <c r="B53" s="235">
        <f t="shared" si="4"/>
        <v>0</v>
      </c>
      <c r="C53" s="234"/>
      <c r="D53" s="233">
        <v>0.11600000000000001</v>
      </c>
      <c r="E53" s="233">
        <v>0.10600000000000001</v>
      </c>
      <c r="F53" s="233">
        <v>0.126</v>
      </c>
      <c r="G53" s="233">
        <v>9.6000000000000002E-2</v>
      </c>
      <c r="H53" s="233">
        <v>0.13600000000000001</v>
      </c>
      <c r="I53" s="233">
        <v>8.6000000000000007E-2</v>
      </c>
      <c r="J53" s="233">
        <v>0.14600000000000002</v>
      </c>
      <c r="K53" s="232">
        <f t="shared" si="5"/>
        <v>0</v>
      </c>
      <c r="L53" s="231">
        <f t="shared" si="6"/>
        <v>0</v>
      </c>
      <c r="M53" s="230">
        <f t="shared" si="7"/>
        <v>0</v>
      </c>
      <c r="O53" s="348" t="s">
        <v>191</v>
      </c>
      <c r="P53" s="349"/>
      <c r="Q53" s="241"/>
      <c r="R53" s="241">
        <v>120</v>
      </c>
      <c r="S53" s="241"/>
      <c r="T53" s="241"/>
      <c r="U53" s="241"/>
      <c r="V53" s="241">
        <v>100</v>
      </c>
      <c r="W53" s="245" t="s">
        <v>190</v>
      </c>
      <c r="X53" s="244" t="s">
        <v>189</v>
      </c>
    </row>
    <row r="54" spans="1:24" ht="15" thickBot="1" x14ac:dyDescent="0.35">
      <c r="A54" s="236">
        <v>48</v>
      </c>
      <c r="B54" s="235">
        <f t="shared" si="4"/>
        <v>0</v>
      </c>
      <c r="C54" s="234"/>
      <c r="D54" s="233">
        <v>0.126</v>
      </c>
      <c r="E54" s="233">
        <v>0.11599999999999999</v>
      </c>
      <c r="F54" s="233">
        <v>0.13600000000000001</v>
      </c>
      <c r="G54" s="233">
        <v>0.10600000000000001</v>
      </c>
      <c r="H54" s="233">
        <v>0.14599999999999999</v>
      </c>
      <c r="I54" s="233">
        <v>9.6000000000000002E-2</v>
      </c>
      <c r="J54" s="233">
        <v>0.156</v>
      </c>
      <c r="K54" s="232">
        <f t="shared" si="5"/>
        <v>0</v>
      </c>
      <c r="L54" s="231">
        <f t="shared" si="6"/>
        <v>0</v>
      </c>
      <c r="M54" s="230">
        <f t="shared" si="7"/>
        <v>0</v>
      </c>
      <c r="O54" s="348">
        <v>137</v>
      </c>
      <c r="P54" s="349"/>
      <c r="Q54" s="243"/>
      <c r="R54" s="243">
        <v>70</v>
      </c>
      <c r="S54" s="243"/>
      <c r="T54" s="243"/>
      <c r="U54" s="348" t="s">
        <v>188</v>
      </c>
      <c r="V54" s="349"/>
      <c r="W54" s="243"/>
      <c r="X54" s="242" t="s">
        <v>187</v>
      </c>
    </row>
    <row r="55" spans="1:24" ht="27" thickBot="1" x14ac:dyDescent="0.35">
      <c r="A55" s="236">
        <v>49</v>
      </c>
      <c r="B55" s="235">
        <f t="shared" si="4"/>
        <v>0</v>
      </c>
      <c r="C55" s="234"/>
      <c r="D55" s="233">
        <v>0.125</v>
      </c>
      <c r="E55" s="233">
        <v>0.11499999999999999</v>
      </c>
      <c r="F55" s="233">
        <v>0.13500000000000001</v>
      </c>
      <c r="G55" s="233">
        <v>0.10500000000000001</v>
      </c>
      <c r="H55" s="233">
        <v>0.14499999999999999</v>
      </c>
      <c r="I55" s="233">
        <v>9.5000000000000001E-2</v>
      </c>
      <c r="J55" s="233">
        <v>0.155</v>
      </c>
      <c r="K55" s="232">
        <f t="shared" si="5"/>
        <v>0</v>
      </c>
      <c r="L55" s="231">
        <f t="shared" si="6"/>
        <v>0</v>
      </c>
      <c r="M55" s="230">
        <f t="shared" si="7"/>
        <v>0</v>
      </c>
      <c r="O55" s="348">
        <v>138</v>
      </c>
      <c r="P55" s="349"/>
      <c r="Q55" s="241"/>
      <c r="R55" s="241">
        <v>70</v>
      </c>
      <c r="S55" s="241" t="s">
        <v>186</v>
      </c>
      <c r="T55" s="241"/>
      <c r="U55" s="241"/>
      <c r="V55" s="241">
        <v>60</v>
      </c>
      <c r="W55" s="240">
        <v>45962</v>
      </c>
      <c r="X55" s="239" t="s">
        <v>185</v>
      </c>
    </row>
    <row r="56" spans="1:24" ht="14.4" x14ac:dyDescent="0.3">
      <c r="A56" s="236">
        <v>50</v>
      </c>
      <c r="B56" s="235">
        <f t="shared" si="4"/>
        <v>0</v>
      </c>
      <c r="C56" s="234"/>
      <c r="D56" s="233">
        <v>0.121</v>
      </c>
      <c r="E56" s="233">
        <v>0.11099999999999999</v>
      </c>
      <c r="F56" s="233">
        <v>0.13100000000000001</v>
      </c>
      <c r="G56" s="233">
        <v>0.10100000000000001</v>
      </c>
      <c r="H56" s="233">
        <v>0.14099999999999999</v>
      </c>
      <c r="I56" s="233">
        <v>9.0999999999999998E-2</v>
      </c>
      <c r="J56" s="233">
        <v>0.151</v>
      </c>
      <c r="K56" s="232">
        <f t="shared" si="5"/>
        <v>0</v>
      </c>
      <c r="L56" s="231">
        <f t="shared" si="6"/>
        <v>0</v>
      </c>
      <c r="M56" s="230">
        <f t="shared" si="7"/>
        <v>0</v>
      </c>
    </row>
    <row r="57" spans="1:24" ht="14.4" x14ac:dyDescent="0.3">
      <c r="A57" s="236">
        <v>51</v>
      </c>
      <c r="B57" s="235">
        <f t="shared" si="4"/>
        <v>0</v>
      </c>
      <c r="C57" s="237"/>
      <c r="D57" s="233">
        <v>0.20399999999999999</v>
      </c>
      <c r="E57" s="233">
        <v>0.19400000000000001</v>
      </c>
      <c r="F57" s="233">
        <v>0.21399999999999997</v>
      </c>
      <c r="G57" s="233">
        <v>0.184</v>
      </c>
      <c r="H57" s="233">
        <v>0.22399999999999998</v>
      </c>
      <c r="I57" s="233">
        <v>0.17399999999999999</v>
      </c>
      <c r="J57" s="233">
        <v>0.23399999999999999</v>
      </c>
      <c r="K57" s="232">
        <f t="shared" si="5"/>
        <v>0</v>
      </c>
      <c r="L57" s="231">
        <f t="shared" si="6"/>
        <v>0</v>
      </c>
      <c r="M57" s="230">
        <f t="shared" si="7"/>
        <v>0</v>
      </c>
    </row>
    <row r="58" spans="1:24" ht="31.5" customHeight="1" x14ac:dyDescent="0.3">
      <c r="A58" s="236">
        <v>52</v>
      </c>
      <c r="B58" s="235">
        <f t="shared" si="4"/>
        <v>0</v>
      </c>
      <c r="C58" s="237"/>
      <c r="D58" s="233">
        <v>0.222</v>
      </c>
      <c r="E58" s="233">
        <v>0.21199999999999999</v>
      </c>
      <c r="F58" s="233">
        <v>0.23200000000000001</v>
      </c>
      <c r="G58" s="233">
        <v>0.20200000000000001</v>
      </c>
      <c r="H58" s="233">
        <v>0.24199999999999999</v>
      </c>
      <c r="I58" s="233">
        <v>0.192</v>
      </c>
      <c r="J58" s="233">
        <v>0.252</v>
      </c>
      <c r="K58" s="232">
        <f t="shared" si="5"/>
        <v>0</v>
      </c>
      <c r="L58" s="231">
        <f t="shared" si="6"/>
        <v>0</v>
      </c>
      <c r="M58" s="230">
        <f t="shared" si="7"/>
        <v>0</v>
      </c>
      <c r="O58" s="350" t="s">
        <v>184</v>
      </c>
      <c r="P58" s="350"/>
      <c r="Q58" s="350"/>
      <c r="R58" s="350"/>
      <c r="S58" s="350"/>
      <c r="T58" s="350"/>
      <c r="U58" s="350"/>
      <c r="V58" s="350"/>
      <c r="W58" s="350"/>
      <c r="X58" s="350"/>
    </row>
    <row r="59" spans="1:24" ht="15" customHeight="1" x14ac:dyDescent="0.3">
      <c r="A59" s="236">
        <v>53</v>
      </c>
      <c r="B59" s="235">
        <f t="shared" si="4"/>
        <v>0</v>
      </c>
      <c r="C59" s="237"/>
      <c r="D59" s="233">
        <v>0.22900000000000001</v>
      </c>
      <c r="E59" s="233">
        <v>0.21900000000000003</v>
      </c>
      <c r="F59" s="233">
        <v>0.23899999999999999</v>
      </c>
      <c r="G59" s="233">
        <v>0.20900000000000002</v>
      </c>
      <c r="H59" s="233">
        <v>0.249</v>
      </c>
      <c r="I59" s="233">
        <v>0.19900000000000001</v>
      </c>
      <c r="J59" s="233">
        <v>0.25900000000000001</v>
      </c>
      <c r="K59" s="232">
        <f t="shared" si="5"/>
        <v>0</v>
      </c>
      <c r="L59" s="231">
        <f t="shared" si="6"/>
        <v>0</v>
      </c>
      <c r="M59" s="230">
        <f t="shared" si="7"/>
        <v>0</v>
      </c>
      <c r="O59" s="351" t="s">
        <v>183</v>
      </c>
      <c r="P59" s="351"/>
      <c r="Q59" s="351"/>
      <c r="R59" s="351"/>
      <c r="S59" s="351"/>
      <c r="T59" s="351"/>
      <c r="U59" s="351"/>
      <c r="V59" s="351"/>
      <c r="W59" s="351"/>
      <c r="X59" s="351"/>
    </row>
    <row r="60" spans="1:24" ht="15.6" x14ac:dyDescent="0.3">
      <c r="A60" s="236">
        <v>54</v>
      </c>
      <c r="B60" s="235">
        <f t="shared" si="4"/>
        <v>0</v>
      </c>
      <c r="C60" s="237"/>
      <c r="D60" s="233">
        <v>0.23284354837483939</v>
      </c>
      <c r="E60" s="233">
        <v>0.22284354837483938</v>
      </c>
      <c r="F60" s="233">
        <v>0.2428435483748394</v>
      </c>
      <c r="G60" s="233">
        <v>0.21284354837483938</v>
      </c>
      <c r="H60" s="233">
        <v>0.25284354837483941</v>
      </c>
      <c r="I60" s="233">
        <v>0.20284354837483939</v>
      </c>
      <c r="J60" s="233">
        <v>0.26284354837483936</v>
      </c>
      <c r="K60" s="232">
        <f t="shared" si="5"/>
        <v>0</v>
      </c>
      <c r="L60" s="231">
        <f t="shared" si="6"/>
        <v>0</v>
      </c>
      <c r="M60" s="230">
        <f t="shared" si="7"/>
        <v>0</v>
      </c>
      <c r="O60" s="351" t="s">
        <v>182</v>
      </c>
      <c r="P60" s="351"/>
      <c r="Q60" s="351"/>
      <c r="R60" s="351"/>
      <c r="S60" s="351"/>
      <c r="T60" s="351"/>
      <c r="U60" s="351"/>
      <c r="V60" s="351"/>
      <c r="W60" s="351"/>
      <c r="X60" s="351"/>
    </row>
    <row r="61" spans="1:24" ht="33" customHeight="1" x14ac:dyDescent="0.3">
      <c r="A61" s="236">
        <v>55</v>
      </c>
      <c r="B61" s="235">
        <f t="shared" si="4"/>
        <v>0</v>
      </c>
      <c r="C61" s="237"/>
      <c r="D61" s="233">
        <v>0.22900000000000001</v>
      </c>
      <c r="E61" s="233">
        <v>0.21900000000000003</v>
      </c>
      <c r="F61" s="233">
        <v>0.23899999999999999</v>
      </c>
      <c r="G61" s="233">
        <v>0.20900000000000002</v>
      </c>
      <c r="H61" s="233">
        <v>0.249</v>
      </c>
      <c r="I61" s="233">
        <v>0.19900000000000001</v>
      </c>
      <c r="J61" s="233">
        <v>0.25900000000000001</v>
      </c>
      <c r="K61" s="232">
        <f t="shared" si="5"/>
        <v>0</v>
      </c>
      <c r="L61" s="231">
        <f t="shared" si="6"/>
        <v>0</v>
      </c>
      <c r="M61" s="230">
        <f t="shared" si="7"/>
        <v>0</v>
      </c>
      <c r="O61" s="350" t="s">
        <v>181</v>
      </c>
      <c r="P61" s="351"/>
      <c r="Q61" s="351"/>
      <c r="R61" s="351"/>
      <c r="S61" s="351"/>
      <c r="T61" s="351"/>
      <c r="U61" s="351"/>
      <c r="V61" s="351"/>
      <c r="W61" s="351"/>
      <c r="X61" s="351"/>
    </row>
    <row r="62" spans="1:24" ht="15.6" x14ac:dyDescent="0.3">
      <c r="A62" s="236">
        <v>56</v>
      </c>
      <c r="B62" s="235">
        <f t="shared" si="4"/>
        <v>0</v>
      </c>
      <c r="C62" s="237"/>
      <c r="D62" s="233">
        <v>0.17100000000000001</v>
      </c>
      <c r="E62" s="233">
        <v>0.161</v>
      </c>
      <c r="F62" s="233">
        <v>0.18100000000000002</v>
      </c>
      <c r="G62" s="233">
        <v>0.15100000000000002</v>
      </c>
      <c r="H62" s="233">
        <v>0.191</v>
      </c>
      <c r="I62" s="233">
        <v>0.14100000000000001</v>
      </c>
      <c r="J62" s="233">
        <v>0.20100000000000001</v>
      </c>
      <c r="K62" s="232">
        <f t="shared" si="5"/>
        <v>0</v>
      </c>
      <c r="L62" s="231">
        <f t="shared" si="6"/>
        <v>0</v>
      </c>
      <c r="M62" s="230">
        <f t="shared" si="7"/>
        <v>0</v>
      </c>
      <c r="O62" s="351"/>
      <c r="P62" s="351"/>
      <c r="Q62" s="351"/>
      <c r="R62" s="351"/>
      <c r="S62" s="351"/>
      <c r="T62" s="351"/>
      <c r="U62" s="351"/>
      <c r="V62" s="351"/>
      <c r="W62" s="351"/>
      <c r="X62" s="351"/>
    </row>
    <row r="63" spans="1:24" ht="14.4" x14ac:dyDescent="0.3">
      <c r="A63" s="236">
        <v>57</v>
      </c>
      <c r="B63" s="235">
        <f t="shared" si="4"/>
        <v>0</v>
      </c>
      <c r="C63" s="237"/>
      <c r="D63" s="233">
        <v>0.17599999999999999</v>
      </c>
      <c r="E63" s="233">
        <v>0.16599999999999998</v>
      </c>
      <c r="F63" s="233">
        <v>0.186</v>
      </c>
      <c r="G63" s="233">
        <v>0.156</v>
      </c>
      <c r="H63" s="233">
        <v>0.19599999999999998</v>
      </c>
      <c r="I63" s="233">
        <v>0.14599999999999999</v>
      </c>
      <c r="J63" s="233">
        <v>0.20599999999999999</v>
      </c>
      <c r="K63" s="232">
        <f t="shared" si="5"/>
        <v>0</v>
      </c>
      <c r="L63" s="231">
        <f t="shared" si="6"/>
        <v>0</v>
      </c>
      <c r="M63" s="230">
        <f t="shared" si="7"/>
        <v>0</v>
      </c>
    </row>
    <row r="64" spans="1:24" ht="14.4" x14ac:dyDescent="0.3">
      <c r="A64" s="236">
        <v>58</v>
      </c>
      <c r="B64" s="235">
        <f t="shared" si="4"/>
        <v>0</v>
      </c>
      <c r="C64" s="237"/>
      <c r="D64" s="233">
        <v>0.17699999999999999</v>
      </c>
      <c r="E64" s="233">
        <v>0.16699999999999998</v>
      </c>
      <c r="F64" s="233">
        <v>0.187</v>
      </c>
      <c r="G64" s="233">
        <v>0.157</v>
      </c>
      <c r="H64" s="233">
        <v>0.19699999999999998</v>
      </c>
      <c r="I64" s="233">
        <v>0.14699999999999999</v>
      </c>
      <c r="J64" s="233">
        <v>0.20699999999999999</v>
      </c>
      <c r="K64" s="232">
        <f t="shared" si="5"/>
        <v>0</v>
      </c>
      <c r="L64" s="231">
        <f t="shared" si="6"/>
        <v>0</v>
      </c>
      <c r="M64" s="230">
        <f t="shared" si="7"/>
        <v>0</v>
      </c>
    </row>
    <row r="65" spans="1:13" ht="14.4" x14ac:dyDescent="0.3">
      <c r="A65" s="236">
        <v>59</v>
      </c>
      <c r="B65" s="235">
        <f t="shared" si="4"/>
        <v>0</v>
      </c>
      <c r="C65" s="237"/>
      <c r="D65" s="233">
        <v>0.17661831625397872</v>
      </c>
      <c r="E65" s="233">
        <v>0.16661831625397872</v>
      </c>
      <c r="F65" s="233">
        <v>0.18661831625397873</v>
      </c>
      <c r="G65" s="233">
        <v>0.15661831625397871</v>
      </c>
      <c r="H65" s="233">
        <v>0.19661831625397874</v>
      </c>
      <c r="I65" s="233">
        <v>0.14661831625397873</v>
      </c>
      <c r="J65" s="233">
        <v>0.20661831625397872</v>
      </c>
      <c r="K65" s="232">
        <f t="shared" si="5"/>
        <v>0</v>
      </c>
      <c r="L65" s="231">
        <f t="shared" si="6"/>
        <v>0</v>
      </c>
      <c r="M65" s="230">
        <f t="shared" si="7"/>
        <v>0</v>
      </c>
    </row>
    <row r="66" spans="1:13" ht="14.4" x14ac:dyDescent="0.3">
      <c r="A66" s="236">
        <v>60</v>
      </c>
      <c r="B66" s="235">
        <f t="shared" si="4"/>
        <v>0</v>
      </c>
      <c r="C66" s="237"/>
      <c r="D66" s="233">
        <v>0.18127042849957514</v>
      </c>
      <c r="E66" s="233">
        <v>0.17127042849957513</v>
      </c>
      <c r="F66" s="233">
        <v>0.19127042849957515</v>
      </c>
      <c r="G66" s="233">
        <v>0.16127042849957515</v>
      </c>
      <c r="H66" s="233">
        <v>0.20127042849957513</v>
      </c>
      <c r="I66" s="233">
        <v>0.15127042849957514</v>
      </c>
      <c r="J66" s="233">
        <v>0.21127042849957514</v>
      </c>
      <c r="K66" s="232">
        <f t="shared" si="5"/>
        <v>0</v>
      </c>
      <c r="L66" s="231">
        <f t="shared" si="6"/>
        <v>0</v>
      </c>
      <c r="M66" s="230">
        <f t="shared" si="7"/>
        <v>0</v>
      </c>
    </row>
    <row r="67" spans="1:13" ht="14.4" x14ac:dyDescent="0.3">
      <c r="A67" s="236">
        <v>61</v>
      </c>
      <c r="B67" s="235">
        <f t="shared" si="4"/>
        <v>0</v>
      </c>
      <c r="C67" s="237"/>
      <c r="D67" s="233">
        <v>0.32200000000000001</v>
      </c>
      <c r="E67" s="233">
        <v>0.30200000000000005</v>
      </c>
      <c r="F67" s="233">
        <v>0.34199999999999997</v>
      </c>
      <c r="G67" s="233">
        <v>0.28200000000000003</v>
      </c>
      <c r="H67" s="233">
        <v>0.36199999999999999</v>
      </c>
      <c r="I67" s="233">
        <v>0.26200000000000001</v>
      </c>
      <c r="J67" s="233">
        <v>0.38200000000000001</v>
      </c>
      <c r="K67" s="232">
        <f t="shared" si="5"/>
        <v>0</v>
      </c>
      <c r="L67" s="231">
        <f t="shared" si="6"/>
        <v>0</v>
      </c>
      <c r="M67" s="230">
        <f t="shared" si="7"/>
        <v>0</v>
      </c>
    </row>
    <row r="68" spans="1:13" ht="14.4" x14ac:dyDescent="0.3">
      <c r="A68" s="236">
        <v>62</v>
      </c>
      <c r="B68" s="235">
        <f t="shared" si="4"/>
        <v>0</v>
      </c>
      <c r="C68" s="237"/>
      <c r="D68" s="233">
        <v>0.33500000000000002</v>
      </c>
      <c r="E68" s="233">
        <v>0.31500000000000006</v>
      </c>
      <c r="F68" s="233">
        <v>0.35499999999999998</v>
      </c>
      <c r="G68" s="233">
        <v>0.29500000000000004</v>
      </c>
      <c r="H68" s="233">
        <v>0.375</v>
      </c>
      <c r="I68" s="233">
        <v>0.27500000000000002</v>
      </c>
      <c r="J68" s="233">
        <v>0.39500000000000002</v>
      </c>
      <c r="K68" s="232">
        <f t="shared" si="5"/>
        <v>0</v>
      </c>
      <c r="L68" s="231">
        <f t="shared" si="6"/>
        <v>0</v>
      </c>
      <c r="M68" s="230">
        <f t="shared" si="7"/>
        <v>0</v>
      </c>
    </row>
    <row r="69" spans="1:13" ht="14.4" x14ac:dyDescent="0.3">
      <c r="A69" s="236">
        <v>63</v>
      </c>
      <c r="B69" s="235">
        <f t="shared" si="4"/>
        <v>1</v>
      </c>
      <c r="C69" s="237"/>
      <c r="D69" s="233">
        <v>0.35399999999999998</v>
      </c>
      <c r="E69" s="233">
        <v>0.33399999999999996</v>
      </c>
      <c r="F69" s="233">
        <v>0.374</v>
      </c>
      <c r="G69" s="233">
        <v>0.31399999999999995</v>
      </c>
      <c r="H69" s="233">
        <v>0.39400000000000002</v>
      </c>
      <c r="I69" s="233">
        <v>0.29399999999999998</v>
      </c>
      <c r="J69" s="233">
        <v>0.41399999999999998</v>
      </c>
      <c r="K69" s="232">
        <f t="shared" si="5"/>
        <v>0</v>
      </c>
      <c r="L69" s="231">
        <f t="shared" si="6"/>
        <v>0</v>
      </c>
      <c r="M69" s="230">
        <f t="shared" si="7"/>
        <v>0</v>
      </c>
    </row>
    <row r="70" spans="1:13" ht="14.4" x14ac:dyDescent="0.3">
      <c r="A70" s="236">
        <v>64</v>
      </c>
      <c r="B70" s="235">
        <f t="shared" si="4"/>
        <v>1</v>
      </c>
      <c r="C70" s="237"/>
      <c r="D70" s="233">
        <v>0.35</v>
      </c>
      <c r="E70" s="233">
        <v>0.32999999999999996</v>
      </c>
      <c r="F70" s="233">
        <v>0.37</v>
      </c>
      <c r="G70" s="233">
        <v>0.30999999999999994</v>
      </c>
      <c r="H70" s="233">
        <v>0.39</v>
      </c>
      <c r="I70" s="233">
        <v>0.28999999999999998</v>
      </c>
      <c r="J70" s="233">
        <v>0.41</v>
      </c>
      <c r="K70" s="232">
        <f t="shared" si="5"/>
        <v>0</v>
      </c>
      <c r="L70" s="231">
        <f t="shared" si="6"/>
        <v>0</v>
      </c>
      <c r="M70" s="230">
        <f t="shared" si="7"/>
        <v>0</v>
      </c>
    </row>
    <row r="71" spans="1:13" ht="14.4" x14ac:dyDescent="0.3">
      <c r="A71" s="236">
        <v>65</v>
      </c>
      <c r="B71" s="235">
        <f t="shared" ref="B71:B102" si="8">IF(F71-E71 = 0.04, 1,0)</f>
        <v>1</v>
      </c>
      <c r="C71" s="237"/>
      <c r="D71" s="233">
        <v>0.34699999999999998</v>
      </c>
      <c r="E71" s="233">
        <v>0.32699999999999996</v>
      </c>
      <c r="F71" s="233">
        <v>0.36699999999999999</v>
      </c>
      <c r="G71" s="233">
        <v>0.30699999999999994</v>
      </c>
      <c r="H71" s="233">
        <v>0.38700000000000001</v>
      </c>
      <c r="I71" s="233">
        <v>0.28699999999999998</v>
      </c>
      <c r="J71" s="233">
        <v>0.40699999999999997</v>
      </c>
      <c r="K71" s="232">
        <f t="shared" ref="K71:K102" si="9">IF(C71="",0, IF( OR(C71&lt;E71,C71&gt;F71),1,0))</f>
        <v>0</v>
      </c>
      <c r="L71" s="231">
        <f t="shared" ref="L71:L102" si="10">IF(C71="",0, IF( OR(C71&lt;G71,C71&gt;H71),1,0))</f>
        <v>0</v>
      </c>
      <c r="M71" s="230">
        <f t="shared" ref="M71:M102" si="11">IF(C71="",0, IF( OR(C71&lt;I71,C71&gt;J71),1,0))</f>
        <v>0</v>
      </c>
    </row>
    <row r="72" spans="1:13" ht="14.4" x14ac:dyDescent="0.3">
      <c r="A72" s="236">
        <v>66</v>
      </c>
      <c r="B72" s="235">
        <f t="shared" si="8"/>
        <v>0</v>
      </c>
      <c r="C72" s="237"/>
      <c r="D72" s="233">
        <v>0.15</v>
      </c>
      <c r="E72" s="233">
        <v>0.14000000000000001</v>
      </c>
      <c r="F72" s="233">
        <v>0.15999999999999998</v>
      </c>
      <c r="G72" s="233">
        <v>0.13</v>
      </c>
      <c r="H72" s="233">
        <v>0.16999999999999998</v>
      </c>
      <c r="I72" s="233">
        <v>0.12</v>
      </c>
      <c r="J72" s="233">
        <v>0.18</v>
      </c>
      <c r="K72" s="232">
        <f t="shared" si="9"/>
        <v>0</v>
      </c>
      <c r="L72" s="231">
        <f t="shared" si="10"/>
        <v>0</v>
      </c>
      <c r="M72" s="230">
        <f t="shared" si="11"/>
        <v>0</v>
      </c>
    </row>
    <row r="73" spans="1:13" ht="14.4" x14ac:dyDescent="0.3">
      <c r="A73" s="236">
        <v>67</v>
      </c>
      <c r="B73" s="235">
        <f t="shared" si="8"/>
        <v>0</v>
      </c>
      <c r="C73" s="237"/>
      <c r="D73" s="233">
        <v>0.1551980198019802</v>
      </c>
      <c r="E73" s="233">
        <v>0.14519801980198022</v>
      </c>
      <c r="F73" s="233">
        <v>0.16519801980198018</v>
      </c>
      <c r="G73" s="233">
        <v>0.13519801980198021</v>
      </c>
      <c r="H73" s="233">
        <v>0.17519801980198019</v>
      </c>
      <c r="I73" s="233">
        <v>0.1251980198019802</v>
      </c>
      <c r="J73" s="233">
        <v>0.1851980198019802</v>
      </c>
      <c r="K73" s="232">
        <f t="shared" si="9"/>
        <v>0</v>
      </c>
      <c r="L73" s="231">
        <f t="shared" si="10"/>
        <v>0</v>
      </c>
      <c r="M73" s="230">
        <f t="shared" si="11"/>
        <v>0</v>
      </c>
    </row>
    <row r="74" spans="1:13" ht="14.4" x14ac:dyDescent="0.3">
      <c r="A74" s="236">
        <v>68</v>
      </c>
      <c r="B74" s="235">
        <f t="shared" si="8"/>
        <v>0</v>
      </c>
      <c r="C74" s="237"/>
      <c r="D74" s="233">
        <v>0.15272277227722772</v>
      </c>
      <c r="E74" s="233">
        <v>0.14272277227722771</v>
      </c>
      <c r="F74" s="233">
        <v>0.16272277227722773</v>
      </c>
      <c r="G74" s="233">
        <v>0.13272277227722773</v>
      </c>
      <c r="H74" s="233">
        <v>0.17272277227722771</v>
      </c>
      <c r="I74" s="233">
        <v>0.12272277227722772</v>
      </c>
      <c r="J74" s="233">
        <v>0.18272277227722772</v>
      </c>
      <c r="K74" s="232">
        <f t="shared" si="9"/>
        <v>0</v>
      </c>
      <c r="L74" s="231">
        <f t="shared" si="10"/>
        <v>0</v>
      </c>
      <c r="M74" s="230">
        <f t="shared" si="11"/>
        <v>0</v>
      </c>
    </row>
    <row r="75" spans="1:13" ht="14.4" x14ac:dyDescent="0.3">
      <c r="A75" s="236">
        <v>69</v>
      </c>
      <c r="B75" s="235">
        <f t="shared" si="8"/>
        <v>0</v>
      </c>
      <c r="C75" s="237"/>
      <c r="D75" s="233">
        <v>0.1576182618261826</v>
      </c>
      <c r="E75" s="233">
        <v>0.1476182618261826</v>
      </c>
      <c r="F75" s="233">
        <v>0.16761826182618261</v>
      </c>
      <c r="G75" s="233">
        <v>0.13761826182618259</v>
      </c>
      <c r="H75" s="233">
        <v>0.17761826182618262</v>
      </c>
      <c r="I75" s="233">
        <v>0.12761826182618261</v>
      </c>
      <c r="J75" s="233">
        <v>0.1876182618261826</v>
      </c>
      <c r="K75" s="232">
        <f t="shared" si="9"/>
        <v>0</v>
      </c>
      <c r="L75" s="231">
        <f t="shared" si="10"/>
        <v>0</v>
      </c>
      <c r="M75" s="230">
        <f t="shared" si="11"/>
        <v>0</v>
      </c>
    </row>
    <row r="76" spans="1:13" ht="14.4" x14ac:dyDescent="0.3">
      <c r="A76" s="236">
        <v>70</v>
      </c>
      <c r="B76" s="235">
        <f t="shared" si="8"/>
        <v>0</v>
      </c>
      <c r="C76" s="237"/>
      <c r="D76" s="233">
        <v>0.1609340433559828</v>
      </c>
      <c r="E76" s="233">
        <v>0.15093404335598282</v>
      </c>
      <c r="F76" s="233">
        <v>0.17093404335598278</v>
      </c>
      <c r="G76" s="233">
        <v>0.14093404335598281</v>
      </c>
      <c r="H76" s="233">
        <v>0.18093404335598279</v>
      </c>
      <c r="I76" s="233">
        <v>0.1309340433559828</v>
      </c>
      <c r="J76" s="233">
        <v>0.1909340433559828</v>
      </c>
      <c r="K76" s="232">
        <f t="shared" si="9"/>
        <v>0</v>
      </c>
      <c r="L76" s="231">
        <f t="shared" si="10"/>
        <v>0</v>
      </c>
      <c r="M76" s="230">
        <f t="shared" si="11"/>
        <v>0</v>
      </c>
    </row>
    <row r="77" spans="1:13" ht="14.4" x14ac:dyDescent="0.3">
      <c r="A77" s="236">
        <v>71</v>
      </c>
      <c r="B77" s="235">
        <f t="shared" si="8"/>
        <v>0</v>
      </c>
      <c r="C77" s="234"/>
      <c r="D77" s="233">
        <v>0.13</v>
      </c>
      <c r="E77" s="233">
        <v>0.12</v>
      </c>
      <c r="F77" s="233">
        <v>0.14000000000000001</v>
      </c>
      <c r="G77" s="233">
        <v>0.11</v>
      </c>
      <c r="H77" s="233">
        <v>0.15000000000000002</v>
      </c>
      <c r="I77" s="233">
        <v>0.1</v>
      </c>
      <c r="J77" s="233">
        <v>0.16</v>
      </c>
      <c r="K77" s="232">
        <f t="shared" si="9"/>
        <v>0</v>
      </c>
      <c r="L77" s="231">
        <f t="shared" si="10"/>
        <v>0</v>
      </c>
      <c r="M77" s="230">
        <f t="shared" si="11"/>
        <v>0</v>
      </c>
    </row>
    <row r="78" spans="1:13" ht="14.4" x14ac:dyDescent="0.3">
      <c r="A78" s="236">
        <v>72</v>
      </c>
      <c r="B78" s="235">
        <f t="shared" si="8"/>
        <v>0</v>
      </c>
      <c r="C78" s="234"/>
      <c r="D78" s="233">
        <v>0.13700000000000001</v>
      </c>
      <c r="E78" s="233">
        <v>0.127</v>
      </c>
      <c r="F78" s="233">
        <v>0.14700000000000002</v>
      </c>
      <c r="G78" s="233">
        <v>0.11700000000000002</v>
      </c>
      <c r="H78" s="233">
        <v>0.157</v>
      </c>
      <c r="I78" s="233">
        <v>0.10700000000000001</v>
      </c>
      <c r="J78" s="233">
        <v>0.16700000000000001</v>
      </c>
      <c r="K78" s="232">
        <f t="shared" si="9"/>
        <v>0</v>
      </c>
      <c r="L78" s="231">
        <f t="shared" si="10"/>
        <v>0</v>
      </c>
      <c r="M78" s="230">
        <f t="shared" si="11"/>
        <v>0</v>
      </c>
    </row>
    <row r="79" spans="1:13" ht="14.4" x14ac:dyDescent="0.3">
      <c r="A79" s="236">
        <v>73</v>
      </c>
      <c r="B79" s="235">
        <f t="shared" si="8"/>
        <v>0</v>
      </c>
      <c r="C79" s="234"/>
      <c r="D79" s="233">
        <v>0.13800000000000001</v>
      </c>
      <c r="E79" s="233">
        <v>0.128</v>
      </c>
      <c r="F79" s="233">
        <v>0.14800000000000002</v>
      </c>
      <c r="G79" s="233">
        <v>0.11800000000000001</v>
      </c>
      <c r="H79" s="233">
        <v>0.15800000000000003</v>
      </c>
      <c r="I79" s="233">
        <v>0.10800000000000001</v>
      </c>
      <c r="J79" s="233">
        <v>0.16800000000000001</v>
      </c>
      <c r="K79" s="232">
        <f t="shared" si="9"/>
        <v>0</v>
      </c>
      <c r="L79" s="231">
        <f t="shared" si="10"/>
        <v>0</v>
      </c>
      <c r="M79" s="230">
        <f t="shared" si="11"/>
        <v>0</v>
      </c>
    </row>
    <row r="80" spans="1:13" ht="14.4" x14ac:dyDescent="0.3">
      <c r="A80" s="236">
        <v>74</v>
      </c>
      <c r="B80" s="235">
        <f t="shared" si="8"/>
        <v>0</v>
      </c>
      <c r="C80" s="234"/>
      <c r="D80" s="233">
        <v>0.13800000000000001</v>
      </c>
      <c r="E80" s="233">
        <v>0.128</v>
      </c>
      <c r="F80" s="233">
        <v>0.14800000000000002</v>
      </c>
      <c r="G80" s="233">
        <v>0.11800000000000001</v>
      </c>
      <c r="H80" s="233">
        <v>0.15800000000000003</v>
      </c>
      <c r="I80" s="233">
        <v>0.10800000000000001</v>
      </c>
      <c r="J80" s="233">
        <v>0.16800000000000001</v>
      </c>
      <c r="K80" s="232">
        <f t="shared" si="9"/>
        <v>0</v>
      </c>
      <c r="L80" s="231">
        <f t="shared" si="10"/>
        <v>0</v>
      </c>
      <c r="M80" s="230">
        <f t="shared" si="11"/>
        <v>0</v>
      </c>
    </row>
    <row r="81" spans="1:24" ht="14.4" x14ac:dyDescent="0.3">
      <c r="A81" s="236">
        <v>75</v>
      </c>
      <c r="B81" s="235">
        <f t="shared" si="8"/>
        <v>0</v>
      </c>
      <c r="C81" s="234"/>
      <c r="D81" s="233">
        <v>0.13400000000000001</v>
      </c>
      <c r="E81" s="233">
        <v>0.12400000000000001</v>
      </c>
      <c r="F81" s="233">
        <v>0.14400000000000002</v>
      </c>
      <c r="G81" s="233">
        <v>0.114</v>
      </c>
      <c r="H81" s="233">
        <v>0.15400000000000003</v>
      </c>
      <c r="I81" s="233">
        <v>0.10400000000000001</v>
      </c>
      <c r="J81" s="233">
        <v>0.16400000000000001</v>
      </c>
      <c r="K81" s="232">
        <f t="shared" si="9"/>
        <v>0</v>
      </c>
      <c r="L81" s="231">
        <f t="shared" si="10"/>
        <v>0</v>
      </c>
      <c r="M81" s="230">
        <f t="shared" si="11"/>
        <v>0</v>
      </c>
    </row>
    <row r="82" spans="1:24" ht="14.4" x14ac:dyDescent="0.3">
      <c r="A82" s="236">
        <v>76</v>
      </c>
      <c r="B82" s="235">
        <f t="shared" si="8"/>
        <v>0</v>
      </c>
      <c r="C82" s="234"/>
      <c r="D82" s="233">
        <v>0.218</v>
      </c>
      <c r="E82" s="233">
        <v>0.20799999999999999</v>
      </c>
      <c r="F82" s="233">
        <v>0.22800000000000001</v>
      </c>
      <c r="G82" s="233">
        <v>0.19800000000000001</v>
      </c>
      <c r="H82" s="233">
        <v>0.23799999999999999</v>
      </c>
      <c r="I82" s="233">
        <v>0.188</v>
      </c>
      <c r="J82" s="233">
        <v>0.248</v>
      </c>
      <c r="K82" s="232">
        <f t="shared" si="9"/>
        <v>0</v>
      </c>
      <c r="L82" s="231">
        <f t="shared" si="10"/>
        <v>0</v>
      </c>
      <c r="M82" s="230">
        <f t="shared" si="11"/>
        <v>0</v>
      </c>
    </row>
    <row r="83" spans="1:24" ht="14.4" x14ac:dyDescent="0.3">
      <c r="A83" s="236">
        <v>77</v>
      </c>
      <c r="B83" s="235">
        <f t="shared" si="8"/>
        <v>0</v>
      </c>
      <c r="C83" s="234"/>
      <c r="D83" s="233">
        <v>0.217</v>
      </c>
      <c r="E83" s="233">
        <v>0.20700000000000002</v>
      </c>
      <c r="F83" s="233">
        <v>0.22699999999999998</v>
      </c>
      <c r="G83" s="233">
        <v>0.19700000000000001</v>
      </c>
      <c r="H83" s="233">
        <v>0.23699999999999999</v>
      </c>
      <c r="I83" s="233">
        <v>0.187</v>
      </c>
      <c r="J83" s="233">
        <v>0.247</v>
      </c>
      <c r="K83" s="232">
        <f t="shared" si="9"/>
        <v>0</v>
      </c>
      <c r="L83" s="231">
        <f t="shared" si="10"/>
        <v>0</v>
      </c>
      <c r="M83" s="230">
        <f t="shared" si="11"/>
        <v>0</v>
      </c>
    </row>
    <row r="84" spans="1:24" ht="14.4" x14ac:dyDescent="0.3">
      <c r="A84" s="236">
        <v>78</v>
      </c>
      <c r="B84" s="235">
        <f t="shared" si="8"/>
        <v>0</v>
      </c>
      <c r="C84" s="234"/>
      <c r="D84" s="233">
        <v>0.2192052940334813</v>
      </c>
      <c r="E84" s="233">
        <v>0.20920529403348131</v>
      </c>
      <c r="F84" s="233">
        <v>0.22920529403348128</v>
      </c>
      <c r="G84" s="233">
        <v>0.19920529403348131</v>
      </c>
      <c r="H84" s="233">
        <v>0.23920529403348129</v>
      </c>
      <c r="I84" s="233">
        <v>0.1892052940334813</v>
      </c>
      <c r="J84" s="233">
        <v>0.24920529403348129</v>
      </c>
      <c r="K84" s="232">
        <f t="shared" si="9"/>
        <v>0</v>
      </c>
      <c r="L84" s="231">
        <f t="shared" si="10"/>
        <v>0</v>
      </c>
      <c r="M84" s="230">
        <f t="shared" si="11"/>
        <v>0</v>
      </c>
    </row>
    <row r="85" spans="1:24" ht="14.4" x14ac:dyDescent="0.3">
      <c r="A85" s="236">
        <v>79</v>
      </c>
      <c r="B85" s="235">
        <f t="shared" si="8"/>
        <v>0</v>
      </c>
      <c r="C85" s="234"/>
      <c r="D85" s="233">
        <v>0.23779262765792319</v>
      </c>
      <c r="E85" s="233">
        <v>0.22779262765792319</v>
      </c>
      <c r="F85" s="233">
        <v>0.2477926276579232</v>
      </c>
      <c r="G85" s="233">
        <v>0.21779262765792318</v>
      </c>
      <c r="H85" s="233">
        <v>0.25779262765792321</v>
      </c>
      <c r="I85" s="233">
        <v>0.20779262765792317</v>
      </c>
      <c r="J85" s="233">
        <v>0.26779262765792322</v>
      </c>
      <c r="K85" s="232">
        <f t="shared" si="9"/>
        <v>0</v>
      </c>
      <c r="L85" s="231">
        <f t="shared" si="10"/>
        <v>0</v>
      </c>
      <c r="M85" s="230">
        <f t="shared" si="11"/>
        <v>0</v>
      </c>
    </row>
    <row r="86" spans="1:24" ht="14.4" x14ac:dyDescent="0.3">
      <c r="A86" s="236">
        <v>80</v>
      </c>
      <c r="B86" s="235">
        <f t="shared" si="8"/>
        <v>0</v>
      </c>
      <c r="C86" s="234"/>
      <c r="D86" s="233">
        <v>0.22644997650789922</v>
      </c>
      <c r="E86" s="233">
        <v>0.21644997650789921</v>
      </c>
      <c r="F86" s="233">
        <v>0.23644997650789923</v>
      </c>
      <c r="G86" s="233">
        <v>0.2064499765078992</v>
      </c>
      <c r="H86" s="233">
        <v>0.24644997650789924</v>
      </c>
      <c r="I86" s="233">
        <v>0.19644997650789919</v>
      </c>
      <c r="J86" s="233">
        <v>0.25644997650789925</v>
      </c>
      <c r="K86" s="232">
        <f t="shared" si="9"/>
        <v>0</v>
      </c>
      <c r="L86" s="231">
        <f t="shared" si="10"/>
        <v>0</v>
      </c>
      <c r="M86" s="230">
        <f t="shared" si="11"/>
        <v>0</v>
      </c>
    </row>
    <row r="87" spans="1:24" ht="14.4" x14ac:dyDescent="0.3">
      <c r="A87" s="236">
        <v>81</v>
      </c>
      <c r="B87" s="235">
        <f t="shared" si="8"/>
        <v>0</v>
      </c>
      <c r="C87" s="237"/>
      <c r="D87" s="233">
        <v>0.15917523434283098</v>
      </c>
      <c r="E87" s="233">
        <v>0.14917523434283098</v>
      </c>
      <c r="F87" s="233">
        <v>0.16917523434283099</v>
      </c>
      <c r="G87" s="233">
        <v>0.13917523434283097</v>
      </c>
      <c r="H87" s="233">
        <v>0.179175234342831</v>
      </c>
      <c r="I87" s="233">
        <v>0.12917523434283099</v>
      </c>
      <c r="J87" s="233">
        <v>0.18917523434283098</v>
      </c>
      <c r="K87" s="232">
        <f t="shared" si="9"/>
        <v>0</v>
      </c>
      <c r="L87" s="231">
        <f t="shared" si="10"/>
        <v>0</v>
      </c>
      <c r="M87" s="230">
        <f t="shared" si="11"/>
        <v>0</v>
      </c>
    </row>
    <row r="88" spans="1:24" ht="15.6" x14ac:dyDescent="0.3">
      <c r="A88" s="236">
        <v>82</v>
      </c>
      <c r="B88" s="235">
        <f t="shared" si="8"/>
        <v>0</v>
      </c>
      <c r="C88" s="237"/>
      <c r="D88" s="233">
        <v>0.15793686957506137</v>
      </c>
      <c r="E88" s="233">
        <v>0.14793686957506136</v>
      </c>
      <c r="F88" s="233">
        <v>0.16793686957506138</v>
      </c>
      <c r="G88" s="233">
        <v>0.13793686957506135</v>
      </c>
      <c r="H88" s="233">
        <v>0.17793686957506138</v>
      </c>
      <c r="I88" s="233">
        <v>0.12793686957506134</v>
      </c>
      <c r="J88" s="233">
        <v>0.18793686957506139</v>
      </c>
      <c r="K88" s="232">
        <f t="shared" si="9"/>
        <v>0</v>
      </c>
      <c r="L88" s="231">
        <f t="shared" si="10"/>
        <v>0</v>
      </c>
      <c r="M88" s="230">
        <f t="shared" si="11"/>
        <v>0</v>
      </c>
      <c r="O88" s="351" t="s">
        <v>180</v>
      </c>
      <c r="P88" s="351"/>
      <c r="Q88" s="351"/>
      <c r="R88" s="351"/>
      <c r="S88" s="351"/>
      <c r="T88" s="351"/>
      <c r="U88" s="351"/>
      <c r="V88" s="351"/>
      <c r="W88" s="351"/>
      <c r="X88" s="351"/>
    </row>
    <row r="89" spans="1:24" ht="15.6" x14ac:dyDescent="0.3">
      <c r="A89" s="236">
        <v>83</v>
      </c>
      <c r="B89" s="235">
        <f t="shared" si="8"/>
        <v>0</v>
      </c>
      <c r="C89" s="237"/>
      <c r="D89" s="233">
        <v>0.159</v>
      </c>
      <c r="E89" s="233">
        <v>0.14900000000000002</v>
      </c>
      <c r="F89" s="233">
        <v>0.16899999999999998</v>
      </c>
      <c r="G89" s="233">
        <v>0.13900000000000001</v>
      </c>
      <c r="H89" s="233">
        <v>0.17899999999999999</v>
      </c>
      <c r="I89" s="233">
        <v>0.129</v>
      </c>
      <c r="J89" s="233">
        <v>0.189</v>
      </c>
      <c r="K89" s="232">
        <f t="shared" si="9"/>
        <v>0</v>
      </c>
      <c r="L89" s="231">
        <f t="shared" si="10"/>
        <v>0</v>
      </c>
      <c r="M89" s="230">
        <f t="shared" si="11"/>
        <v>0</v>
      </c>
      <c r="O89" s="238"/>
      <c r="P89" s="227"/>
      <c r="Q89" s="227"/>
      <c r="R89" s="227"/>
    </row>
    <row r="90" spans="1:24" ht="15.6" x14ac:dyDescent="0.3">
      <c r="A90" s="236">
        <v>84</v>
      </c>
      <c r="B90" s="235">
        <f t="shared" si="8"/>
        <v>0</v>
      </c>
      <c r="C90" s="237"/>
      <c r="D90" s="233">
        <v>0.16604535431787429</v>
      </c>
      <c r="E90" s="233">
        <v>0.15604535431787431</v>
      </c>
      <c r="F90" s="233">
        <v>0.17604535431787427</v>
      </c>
      <c r="G90" s="233">
        <v>0.1460453543178743</v>
      </c>
      <c r="H90" s="233">
        <v>0.18604535431787428</v>
      </c>
      <c r="I90" s="233">
        <v>0.13604535431787429</v>
      </c>
      <c r="J90" s="233">
        <v>0.19604535431787429</v>
      </c>
      <c r="K90" s="232">
        <f t="shared" si="9"/>
        <v>0</v>
      </c>
      <c r="L90" s="231">
        <f t="shared" si="10"/>
        <v>0</v>
      </c>
      <c r="M90" s="230">
        <f t="shared" si="11"/>
        <v>0</v>
      </c>
      <c r="O90" s="352" t="s">
        <v>179</v>
      </c>
      <c r="P90" s="353"/>
      <c r="Q90" s="353"/>
      <c r="R90" s="353"/>
      <c r="S90" s="353"/>
      <c r="T90" s="353"/>
      <c r="U90" s="353"/>
      <c r="V90" s="353"/>
      <c r="W90" s="353"/>
      <c r="X90" s="353"/>
    </row>
    <row r="91" spans="1:24" ht="15.6" x14ac:dyDescent="0.3">
      <c r="A91" s="236">
        <v>85</v>
      </c>
      <c r="B91" s="235">
        <f t="shared" si="8"/>
        <v>0</v>
      </c>
      <c r="C91" s="237"/>
      <c r="D91" s="233">
        <v>0.16600000000000001</v>
      </c>
      <c r="E91" s="233">
        <v>0.15600000000000003</v>
      </c>
      <c r="F91" s="233">
        <v>0.17599999999999999</v>
      </c>
      <c r="G91" s="233">
        <v>0.14600000000000002</v>
      </c>
      <c r="H91" s="233">
        <v>0.186</v>
      </c>
      <c r="I91" s="233">
        <v>0.13600000000000001</v>
      </c>
      <c r="J91" s="233">
        <v>0.19600000000000001</v>
      </c>
      <c r="K91" s="232">
        <f t="shared" si="9"/>
        <v>0</v>
      </c>
      <c r="L91" s="231">
        <f t="shared" si="10"/>
        <v>0</v>
      </c>
      <c r="M91" s="230">
        <f t="shared" si="11"/>
        <v>0</v>
      </c>
      <c r="O91" s="238" t="s">
        <v>178</v>
      </c>
      <c r="P91" s="227"/>
      <c r="Q91" s="227"/>
      <c r="R91" s="227"/>
    </row>
    <row r="92" spans="1:24" ht="14.4" x14ac:dyDescent="0.3">
      <c r="A92" s="236">
        <v>86</v>
      </c>
      <c r="B92" s="235">
        <f t="shared" si="8"/>
        <v>0</v>
      </c>
      <c r="C92" s="234"/>
      <c r="D92" s="233">
        <v>0.32564102564102565</v>
      </c>
      <c r="E92" s="233">
        <v>0.30564102564102569</v>
      </c>
      <c r="F92" s="233">
        <v>0.34564102564102561</v>
      </c>
      <c r="G92" s="233">
        <v>0.28564102564102567</v>
      </c>
      <c r="H92" s="233">
        <v>0.36564102564102563</v>
      </c>
      <c r="I92" s="233">
        <v>0.26564102564102565</v>
      </c>
      <c r="J92" s="233">
        <v>0.38564102564102565</v>
      </c>
      <c r="K92" s="232">
        <f t="shared" si="9"/>
        <v>0</v>
      </c>
      <c r="L92" s="231">
        <f t="shared" si="10"/>
        <v>0</v>
      </c>
      <c r="M92" s="230">
        <f t="shared" si="11"/>
        <v>0</v>
      </c>
    </row>
    <row r="93" spans="1:24" ht="14.4" x14ac:dyDescent="0.3">
      <c r="A93" s="236">
        <v>87</v>
      </c>
      <c r="B93" s="235">
        <f t="shared" si="8"/>
        <v>1</v>
      </c>
      <c r="C93" s="234"/>
      <c r="D93" s="233">
        <v>0.32300000000000001</v>
      </c>
      <c r="E93" s="233">
        <v>0.30299999999999999</v>
      </c>
      <c r="F93" s="233">
        <v>0.34300000000000003</v>
      </c>
      <c r="G93" s="233">
        <v>0.28300000000000003</v>
      </c>
      <c r="H93" s="233">
        <v>0.36299999999999999</v>
      </c>
      <c r="I93" s="233">
        <v>0.26300000000000001</v>
      </c>
      <c r="J93" s="233">
        <v>0.38300000000000001</v>
      </c>
      <c r="K93" s="232">
        <f t="shared" si="9"/>
        <v>0</v>
      </c>
      <c r="L93" s="231">
        <f t="shared" si="10"/>
        <v>0</v>
      </c>
      <c r="M93" s="230">
        <f t="shared" si="11"/>
        <v>0</v>
      </c>
    </row>
    <row r="94" spans="1:24" ht="14.4" x14ac:dyDescent="0.3">
      <c r="A94" s="236">
        <v>88</v>
      </c>
      <c r="B94" s="235">
        <f t="shared" si="8"/>
        <v>1</v>
      </c>
      <c r="C94" s="234"/>
      <c r="D94" s="233">
        <v>0.32389088856515974</v>
      </c>
      <c r="E94" s="233">
        <v>0.30389088856515972</v>
      </c>
      <c r="F94" s="233">
        <v>0.34389088856515976</v>
      </c>
      <c r="G94" s="233">
        <v>0.28389088856515976</v>
      </c>
      <c r="H94" s="233">
        <v>0.36389088856515972</v>
      </c>
      <c r="I94" s="233">
        <v>0.26389088856515974</v>
      </c>
      <c r="J94" s="233">
        <v>0.38389088856515974</v>
      </c>
      <c r="K94" s="232">
        <f t="shared" si="9"/>
        <v>0</v>
      </c>
      <c r="L94" s="231">
        <f t="shared" si="10"/>
        <v>0</v>
      </c>
      <c r="M94" s="230">
        <f t="shared" si="11"/>
        <v>0</v>
      </c>
    </row>
    <row r="95" spans="1:24" ht="14.4" x14ac:dyDescent="0.3">
      <c r="A95" s="236">
        <v>89</v>
      </c>
      <c r="B95" s="235">
        <f t="shared" si="8"/>
        <v>1</v>
      </c>
      <c r="C95" s="234"/>
      <c r="D95" s="233">
        <v>0.32</v>
      </c>
      <c r="E95" s="233">
        <v>0.3</v>
      </c>
      <c r="F95" s="233">
        <v>0.34</v>
      </c>
      <c r="G95" s="233">
        <v>0.28000000000000003</v>
      </c>
      <c r="H95" s="233">
        <v>0.36</v>
      </c>
      <c r="I95" s="233">
        <v>0.26</v>
      </c>
      <c r="J95" s="233">
        <v>0.38</v>
      </c>
      <c r="K95" s="232">
        <f t="shared" si="9"/>
        <v>0</v>
      </c>
      <c r="L95" s="231">
        <f t="shared" si="10"/>
        <v>0</v>
      </c>
      <c r="M95" s="230">
        <f t="shared" si="11"/>
        <v>0</v>
      </c>
    </row>
    <row r="96" spans="1:24" ht="14.4" x14ac:dyDescent="0.3">
      <c r="A96" s="236">
        <v>90</v>
      </c>
      <c r="B96" s="235">
        <f t="shared" si="8"/>
        <v>1</v>
      </c>
      <c r="C96" s="234"/>
      <c r="D96" s="233">
        <v>0.32300000000000001</v>
      </c>
      <c r="E96" s="233">
        <v>0.30299999999999999</v>
      </c>
      <c r="F96" s="233">
        <v>0.34300000000000003</v>
      </c>
      <c r="G96" s="233">
        <v>0.28300000000000003</v>
      </c>
      <c r="H96" s="233">
        <v>0.36299999999999999</v>
      </c>
      <c r="I96" s="233">
        <v>0.26300000000000001</v>
      </c>
      <c r="J96" s="233">
        <v>0.38300000000000001</v>
      </c>
      <c r="K96" s="232">
        <f t="shared" si="9"/>
        <v>0</v>
      </c>
      <c r="L96" s="231">
        <f t="shared" si="10"/>
        <v>0</v>
      </c>
      <c r="M96" s="230">
        <f t="shared" si="11"/>
        <v>0</v>
      </c>
    </row>
    <row r="97" spans="1:13" ht="14.4" x14ac:dyDescent="0.3">
      <c r="A97" s="236">
        <v>91</v>
      </c>
      <c r="B97" s="235">
        <f t="shared" si="8"/>
        <v>0</v>
      </c>
      <c r="C97" s="234"/>
      <c r="D97" s="233">
        <v>0.14799999999999999</v>
      </c>
      <c r="E97" s="233">
        <v>0.13800000000000001</v>
      </c>
      <c r="F97" s="233">
        <v>0.15799999999999997</v>
      </c>
      <c r="G97" s="233">
        <v>0.128</v>
      </c>
      <c r="H97" s="233">
        <v>0.16799999999999998</v>
      </c>
      <c r="I97" s="233">
        <v>0.11799999999999999</v>
      </c>
      <c r="J97" s="233">
        <v>0.17799999999999999</v>
      </c>
      <c r="K97" s="232">
        <f t="shared" si="9"/>
        <v>0</v>
      </c>
      <c r="L97" s="231">
        <f t="shared" si="10"/>
        <v>0</v>
      </c>
      <c r="M97" s="230">
        <f t="shared" si="11"/>
        <v>0</v>
      </c>
    </row>
    <row r="98" spans="1:13" ht="14.4" x14ac:dyDescent="0.3">
      <c r="A98" s="236">
        <v>92</v>
      </c>
      <c r="B98" s="235">
        <f t="shared" si="8"/>
        <v>0</v>
      </c>
      <c r="C98" s="234"/>
      <c r="D98" s="233">
        <v>0.14325330403397951</v>
      </c>
      <c r="E98" s="233">
        <v>0.1332533040339795</v>
      </c>
      <c r="F98" s="233">
        <v>0.15325330403397952</v>
      </c>
      <c r="G98" s="233">
        <v>0.12325330403397951</v>
      </c>
      <c r="H98" s="233">
        <v>0.16325330403397953</v>
      </c>
      <c r="I98" s="233">
        <v>0.11325330403397951</v>
      </c>
      <c r="J98" s="233">
        <v>0.17325330403397951</v>
      </c>
      <c r="K98" s="232">
        <f t="shared" si="9"/>
        <v>0</v>
      </c>
      <c r="L98" s="231">
        <f t="shared" si="10"/>
        <v>0</v>
      </c>
      <c r="M98" s="230">
        <f t="shared" si="11"/>
        <v>0</v>
      </c>
    </row>
    <row r="99" spans="1:13" ht="14.4" x14ac:dyDescent="0.3">
      <c r="A99" s="236">
        <v>93</v>
      </c>
      <c r="B99" s="235">
        <f t="shared" si="8"/>
        <v>0</v>
      </c>
      <c r="C99" s="234"/>
      <c r="D99" s="233">
        <v>0.14000000000000001</v>
      </c>
      <c r="E99" s="233">
        <v>0.13</v>
      </c>
      <c r="F99" s="233">
        <v>0.15000000000000002</v>
      </c>
      <c r="G99" s="233">
        <v>0.12000000000000001</v>
      </c>
      <c r="H99" s="233">
        <v>0.16000000000000003</v>
      </c>
      <c r="I99" s="233">
        <v>0.11000000000000001</v>
      </c>
      <c r="J99" s="233">
        <v>0.17</v>
      </c>
      <c r="K99" s="232">
        <f t="shared" si="9"/>
        <v>0</v>
      </c>
      <c r="L99" s="231">
        <f t="shared" si="10"/>
        <v>0</v>
      </c>
      <c r="M99" s="230">
        <f t="shared" si="11"/>
        <v>0</v>
      </c>
    </row>
    <row r="100" spans="1:13" ht="14.4" x14ac:dyDescent="0.3">
      <c r="A100" s="236">
        <v>94</v>
      </c>
      <c r="B100" s="235">
        <f t="shared" si="8"/>
        <v>0</v>
      </c>
      <c r="C100" s="234"/>
      <c r="D100" s="233">
        <v>0.14176767676767676</v>
      </c>
      <c r="E100" s="233">
        <v>0.13176767676767676</v>
      </c>
      <c r="F100" s="233">
        <v>0.15176767676767677</v>
      </c>
      <c r="G100" s="233">
        <v>0.12176767676767677</v>
      </c>
      <c r="H100" s="233">
        <v>0.16176767676767675</v>
      </c>
      <c r="I100" s="233">
        <v>0.11176767676767677</v>
      </c>
      <c r="J100" s="233">
        <v>0.17176767676767676</v>
      </c>
      <c r="K100" s="232">
        <f t="shared" si="9"/>
        <v>0</v>
      </c>
      <c r="L100" s="231">
        <f t="shared" si="10"/>
        <v>0</v>
      </c>
      <c r="M100" s="230">
        <f t="shared" si="11"/>
        <v>0</v>
      </c>
    </row>
    <row r="101" spans="1:13" ht="14.4" x14ac:dyDescent="0.3">
      <c r="A101" s="236">
        <v>95</v>
      </c>
      <c r="B101" s="235">
        <f t="shared" si="8"/>
        <v>0</v>
      </c>
      <c r="C101" s="234"/>
      <c r="D101" s="233">
        <v>0.13398989898989899</v>
      </c>
      <c r="E101" s="233">
        <v>0.12398989898989898</v>
      </c>
      <c r="F101" s="233">
        <v>0.143989898989899</v>
      </c>
      <c r="G101" s="233">
        <v>0.11398989898989899</v>
      </c>
      <c r="H101" s="233">
        <v>0.15398989898989901</v>
      </c>
      <c r="I101" s="233">
        <v>0.10398989898989899</v>
      </c>
      <c r="J101" s="233">
        <v>0.16398989898989899</v>
      </c>
      <c r="K101" s="232">
        <f t="shared" si="9"/>
        <v>0</v>
      </c>
      <c r="L101" s="231">
        <f t="shared" si="10"/>
        <v>0</v>
      </c>
      <c r="M101" s="230">
        <f t="shared" si="11"/>
        <v>0</v>
      </c>
    </row>
    <row r="102" spans="1:13" ht="14.4" x14ac:dyDescent="0.3">
      <c r="A102" s="236">
        <v>96</v>
      </c>
      <c r="B102" s="235">
        <f t="shared" si="8"/>
        <v>0</v>
      </c>
      <c r="C102" s="234"/>
      <c r="D102" s="233">
        <v>0.123</v>
      </c>
      <c r="E102" s="233">
        <v>0.113</v>
      </c>
      <c r="F102" s="233">
        <v>0.13300000000000001</v>
      </c>
      <c r="G102" s="233">
        <v>0.10300000000000001</v>
      </c>
      <c r="H102" s="233">
        <v>0.14299999999999999</v>
      </c>
      <c r="I102" s="233">
        <v>9.2999999999999999E-2</v>
      </c>
      <c r="J102" s="233">
        <v>0.153</v>
      </c>
      <c r="K102" s="232">
        <f t="shared" si="9"/>
        <v>0</v>
      </c>
      <c r="L102" s="231">
        <f t="shared" si="10"/>
        <v>0</v>
      </c>
      <c r="M102" s="230">
        <f t="shared" si="11"/>
        <v>0</v>
      </c>
    </row>
    <row r="103" spans="1:13" ht="14.4" x14ac:dyDescent="0.3">
      <c r="A103" s="236">
        <v>97</v>
      </c>
      <c r="B103" s="235">
        <f t="shared" ref="B103:B134" si="12">IF(F103-E103 = 0.04, 1,0)</f>
        <v>0</v>
      </c>
      <c r="C103" s="234"/>
      <c r="D103" s="233">
        <v>0.13</v>
      </c>
      <c r="E103" s="233">
        <v>0.12</v>
      </c>
      <c r="F103" s="233">
        <v>0.14000000000000001</v>
      </c>
      <c r="G103" s="233">
        <v>0.11000000000000001</v>
      </c>
      <c r="H103" s="233">
        <v>0.15</v>
      </c>
      <c r="I103" s="233">
        <v>0.1</v>
      </c>
      <c r="J103" s="233">
        <v>0.16</v>
      </c>
      <c r="K103" s="232">
        <f t="shared" ref="K103:K134" si="13">IF(C103="",0, IF( OR(C103&lt;E103,C103&gt;F103),1,0))</f>
        <v>0</v>
      </c>
      <c r="L103" s="231">
        <f t="shared" ref="L103:L134" si="14">IF(C103="",0, IF( OR(C103&lt;G103,C103&gt;H103),1,0))</f>
        <v>0</v>
      </c>
      <c r="M103" s="230">
        <f t="shared" ref="M103:M134" si="15">IF(C103="",0, IF( OR(C103&lt;I103,C103&gt;J103),1,0))</f>
        <v>0</v>
      </c>
    </row>
    <row r="104" spans="1:13" ht="14.4" x14ac:dyDescent="0.3">
      <c r="A104" s="236">
        <v>98</v>
      </c>
      <c r="B104" s="235">
        <f t="shared" si="12"/>
        <v>0</v>
      </c>
      <c r="C104" s="234"/>
      <c r="D104" s="233">
        <v>0.129</v>
      </c>
      <c r="E104" s="233">
        <v>0.11900000000000001</v>
      </c>
      <c r="F104" s="233">
        <v>0.13900000000000001</v>
      </c>
      <c r="G104" s="233">
        <v>0.10900000000000001</v>
      </c>
      <c r="H104" s="233">
        <v>0.14899999999999999</v>
      </c>
      <c r="I104" s="233">
        <v>9.9000000000000005E-2</v>
      </c>
      <c r="J104" s="233">
        <v>0.159</v>
      </c>
      <c r="K104" s="232">
        <f t="shared" si="13"/>
        <v>0</v>
      </c>
      <c r="L104" s="231">
        <f t="shared" si="14"/>
        <v>0</v>
      </c>
      <c r="M104" s="230">
        <f t="shared" si="15"/>
        <v>0</v>
      </c>
    </row>
    <row r="105" spans="1:13" ht="14.4" x14ac:dyDescent="0.3">
      <c r="A105" s="236">
        <v>99</v>
      </c>
      <c r="B105" s="235">
        <f t="shared" si="12"/>
        <v>0</v>
      </c>
      <c r="C105" s="234"/>
      <c r="D105" s="233">
        <v>0.13100000000000001</v>
      </c>
      <c r="E105" s="233">
        <v>0.121</v>
      </c>
      <c r="F105" s="233">
        <v>0.14100000000000001</v>
      </c>
      <c r="G105" s="233">
        <v>0.11100000000000002</v>
      </c>
      <c r="H105" s="233">
        <v>0.151</v>
      </c>
      <c r="I105" s="233">
        <v>0.10100000000000001</v>
      </c>
      <c r="J105" s="233">
        <v>0.161</v>
      </c>
      <c r="K105" s="232">
        <f t="shared" si="13"/>
        <v>0</v>
      </c>
      <c r="L105" s="231">
        <f t="shared" si="14"/>
        <v>0</v>
      </c>
      <c r="M105" s="230">
        <f t="shared" si="15"/>
        <v>0</v>
      </c>
    </row>
    <row r="106" spans="1:13" ht="14.4" x14ac:dyDescent="0.3">
      <c r="A106" s="236">
        <v>100</v>
      </c>
      <c r="B106" s="235">
        <f t="shared" si="12"/>
        <v>0</v>
      </c>
      <c r="C106" s="234"/>
      <c r="D106" s="233">
        <v>0.123</v>
      </c>
      <c r="E106" s="233">
        <v>0.11299999999999999</v>
      </c>
      <c r="F106" s="233">
        <v>0.13300000000000001</v>
      </c>
      <c r="G106" s="233">
        <v>0.10300000000000001</v>
      </c>
      <c r="H106" s="233">
        <v>0.14299999999999999</v>
      </c>
      <c r="I106" s="233">
        <v>9.2999999999999999E-2</v>
      </c>
      <c r="J106" s="233">
        <v>0.153</v>
      </c>
      <c r="K106" s="232">
        <f t="shared" si="13"/>
        <v>0</v>
      </c>
      <c r="L106" s="231">
        <f t="shared" si="14"/>
        <v>0</v>
      </c>
      <c r="M106" s="230">
        <f t="shared" si="15"/>
        <v>0</v>
      </c>
    </row>
    <row r="107" spans="1:13" ht="14.4" x14ac:dyDescent="0.3">
      <c r="A107" s="236">
        <v>101</v>
      </c>
      <c r="B107" s="235">
        <f t="shared" si="12"/>
        <v>0</v>
      </c>
      <c r="C107" s="234"/>
      <c r="D107" s="233">
        <v>0.17599655907625994</v>
      </c>
      <c r="E107" s="233">
        <v>0.16599655907625993</v>
      </c>
      <c r="F107" s="233">
        <v>0.18599655907625995</v>
      </c>
      <c r="G107" s="233">
        <v>0.15599655907625992</v>
      </c>
      <c r="H107" s="233">
        <v>0.19599655907625996</v>
      </c>
      <c r="I107" s="233">
        <v>0.14599655907625994</v>
      </c>
      <c r="J107" s="233">
        <v>0.20599655907625994</v>
      </c>
      <c r="K107" s="232">
        <f t="shared" si="13"/>
        <v>0</v>
      </c>
      <c r="L107" s="231">
        <f t="shared" si="14"/>
        <v>0</v>
      </c>
      <c r="M107" s="230">
        <f t="shared" si="15"/>
        <v>0</v>
      </c>
    </row>
    <row r="108" spans="1:13" ht="14.4" x14ac:dyDescent="0.3">
      <c r="A108" s="236">
        <v>102</v>
      </c>
      <c r="B108" s="235">
        <f t="shared" si="12"/>
        <v>0</v>
      </c>
      <c r="C108" s="234"/>
      <c r="D108" s="233">
        <v>0.11591671398085239</v>
      </c>
      <c r="E108" s="233">
        <v>0.10591671398085239</v>
      </c>
      <c r="F108" s="233">
        <v>0.12591671398085238</v>
      </c>
      <c r="G108" s="233">
        <v>9.5916713980852386E-2</v>
      </c>
      <c r="H108" s="233">
        <v>0.13591671398085239</v>
      </c>
      <c r="I108" s="233">
        <v>8.5916713980852391E-2</v>
      </c>
      <c r="J108" s="233">
        <v>0.14591671398085237</v>
      </c>
      <c r="K108" s="232">
        <f t="shared" si="13"/>
        <v>0</v>
      </c>
      <c r="L108" s="231">
        <f t="shared" si="14"/>
        <v>0</v>
      </c>
      <c r="M108" s="230">
        <f t="shared" si="15"/>
        <v>0</v>
      </c>
    </row>
    <row r="109" spans="1:13" ht="14.4" x14ac:dyDescent="0.3">
      <c r="A109" s="236">
        <v>103</v>
      </c>
      <c r="B109" s="235">
        <f t="shared" si="12"/>
        <v>0</v>
      </c>
      <c r="C109" s="234"/>
      <c r="D109" s="233">
        <v>0.127</v>
      </c>
      <c r="E109" s="233">
        <v>0.11699999999999999</v>
      </c>
      <c r="F109" s="233">
        <v>0.13700000000000001</v>
      </c>
      <c r="G109" s="233">
        <v>0.10700000000000001</v>
      </c>
      <c r="H109" s="233">
        <v>0.14699999999999999</v>
      </c>
      <c r="I109" s="233">
        <v>9.7000000000000003E-2</v>
      </c>
      <c r="J109" s="233">
        <v>0.157</v>
      </c>
      <c r="K109" s="232">
        <f t="shared" si="13"/>
        <v>0</v>
      </c>
      <c r="L109" s="231">
        <f t="shared" si="14"/>
        <v>0</v>
      </c>
      <c r="M109" s="230">
        <f t="shared" si="15"/>
        <v>0</v>
      </c>
    </row>
    <row r="110" spans="1:13" ht="14.4" x14ac:dyDescent="0.3">
      <c r="A110" s="236">
        <v>104</v>
      </c>
      <c r="B110" s="235">
        <f t="shared" si="12"/>
        <v>0</v>
      </c>
      <c r="C110" s="234"/>
      <c r="D110" s="233">
        <v>0.126</v>
      </c>
      <c r="E110" s="233">
        <v>0.11600000000000001</v>
      </c>
      <c r="F110" s="233">
        <v>0.13600000000000001</v>
      </c>
      <c r="G110" s="233">
        <v>0.10600000000000001</v>
      </c>
      <c r="H110" s="233">
        <v>0.14599999999999999</v>
      </c>
      <c r="I110" s="233">
        <v>9.6000000000000002E-2</v>
      </c>
      <c r="J110" s="233">
        <v>0.156</v>
      </c>
      <c r="K110" s="232">
        <f t="shared" si="13"/>
        <v>0</v>
      </c>
      <c r="L110" s="231">
        <f t="shared" si="14"/>
        <v>0</v>
      </c>
      <c r="M110" s="230">
        <f t="shared" si="15"/>
        <v>0</v>
      </c>
    </row>
    <row r="111" spans="1:13" ht="14.4" x14ac:dyDescent="0.3">
      <c r="A111" s="236">
        <v>105</v>
      </c>
      <c r="B111" s="235">
        <f t="shared" si="12"/>
        <v>0</v>
      </c>
      <c r="C111" s="234"/>
      <c r="D111" s="233">
        <v>0.129</v>
      </c>
      <c r="E111" s="233">
        <v>0.11900000000000001</v>
      </c>
      <c r="F111" s="233">
        <v>0.13900000000000001</v>
      </c>
      <c r="G111" s="233">
        <v>0.10900000000000001</v>
      </c>
      <c r="H111" s="233">
        <v>0.14899999999999999</v>
      </c>
      <c r="I111" s="233">
        <v>9.9000000000000005E-2</v>
      </c>
      <c r="J111" s="233">
        <v>0.159</v>
      </c>
      <c r="K111" s="232">
        <f t="shared" si="13"/>
        <v>0</v>
      </c>
      <c r="L111" s="231">
        <f t="shared" si="14"/>
        <v>0</v>
      </c>
      <c r="M111" s="230">
        <f t="shared" si="15"/>
        <v>0</v>
      </c>
    </row>
    <row r="112" spans="1:13" ht="14.4" x14ac:dyDescent="0.3">
      <c r="A112" s="236">
        <v>106</v>
      </c>
      <c r="B112" s="235">
        <f t="shared" si="12"/>
        <v>0</v>
      </c>
      <c r="C112" s="234"/>
      <c r="D112" s="233">
        <v>0.13200000000000001</v>
      </c>
      <c r="E112" s="233">
        <v>0.12200000000000001</v>
      </c>
      <c r="F112" s="233">
        <v>0.14200000000000002</v>
      </c>
      <c r="G112" s="233">
        <v>0.112</v>
      </c>
      <c r="H112" s="233">
        <v>0.15200000000000002</v>
      </c>
      <c r="I112" s="233">
        <v>0.10200000000000001</v>
      </c>
      <c r="J112" s="233">
        <v>0.16200000000000001</v>
      </c>
      <c r="K112" s="232">
        <f t="shared" si="13"/>
        <v>0</v>
      </c>
      <c r="L112" s="231">
        <f t="shared" si="14"/>
        <v>0</v>
      </c>
      <c r="M112" s="230">
        <f t="shared" si="15"/>
        <v>0</v>
      </c>
    </row>
    <row r="113" spans="1:13" ht="14.4" x14ac:dyDescent="0.3">
      <c r="A113" s="236">
        <v>107</v>
      </c>
      <c r="B113" s="235">
        <f t="shared" si="12"/>
        <v>0</v>
      </c>
      <c r="C113" s="237"/>
      <c r="D113" s="233">
        <v>9.3049641956516507E-2</v>
      </c>
      <c r="E113" s="233">
        <v>8.3049641956516512E-2</v>
      </c>
      <c r="F113" s="233">
        <v>0.1030496419565165</v>
      </c>
      <c r="G113" s="233">
        <v>7.3049641956516503E-2</v>
      </c>
      <c r="H113" s="233">
        <v>0.11304964195651651</v>
      </c>
      <c r="I113" s="233">
        <v>6.3049641956516508E-2</v>
      </c>
      <c r="J113" s="233">
        <v>0.12304964195651651</v>
      </c>
      <c r="K113" s="232">
        <f t="shared" si="13"/>
        <v>0</v>
      </c>
      <c r="L113" s="231">
        <f t="shared" si="14"/>
        <v>0</v>
      </c>
      <c r="M113" s="230">
        <f t="shared" si="15"/>
        <v>0</v>
      </c>
    </row>
    <row r="114" spans="1:13" ht="14.4" x14ac:dyDescent="0.3">
      <c r="A114" s="236">
        <v>108</v>
      </c>
      <c r="B114" s="235">
        <f t="shared" si="12"/>
        <v>0</v>
      </c>
      <c r="C114" s="237"/>
      <c r="D114" s="233">
        <v>9.2999999999999999E-2</v>
      </c>
      <c r="E114" s="233">
        <v>8.3000000000000004E-2</v>
      </c>
      <c r="F114" s="233">
        <v>0.10299999999999999</v>
      </c>
      <c r="G114" s="233">
        <v>7.2999999999999995E-2</v>
      </c>
      <c r="H114" s="233">
        <v>0.113</v>
      </c>
      <c r="I114" s="233">
        <v>6.3E-2</v>
      </c>
      <c r="J114" s="233">
        <v>0.123</v>
      </c>
      <c r="K114" s="232">
        <f t="shared" si="13"/>
        <v>0</v>
      </c>
      <c r="L114" s="231">
        <f t="shared" si="14"/>
        <v>0</v>
      </c>
      <c r="M114" s="230">
        <f t="shared" si="15"/>
        <v>0</v>
      </c>
    </row>
    <row r="115" spans="1:13" ht="14.4" x14ac:dyDescent="0.3">
      <c r="A115" s="236">
        <v>109</v>
      </c>
      <c r="B115" s="235">
        <f t="shared" si="12"/>
        <v>0</v>
      </c>
      <c r="C115" s="237"/>
      <c r="D115" s="233">
        <v>9.2999999999999999E-2</v>
      </c>
      <c r="E115" s="233">
        <v>8.3000000000000004E-2</v>
      </c>
      <c r="F115" s="233">
        <v>0.10299999999999999</v>
      </c>
      <c r="G115" s="233">
        <v>7.2999999999999995E-2</v>
      </c>
      <c r="H115" s="233">
        <v>0.113</v>
      </c>
      <c r="I115" s="233">
        <v>6.3E-2</v>
      </c>
      <c r="J115" s="233">
        <v>0.123</v>
      </c>
      <c r="K115" s="232">
        <f t="shared" si="13"/>
        <v>0</v>
      </c>
      <c r="L115" s="231">
        <f t="shared" si="14"/>
        <v>0</v>
      </c>
      <c r="M115" s="230">
        <f t="shared" si="15"/>
        <v>0</v>
      </c>
    </row>
    <row r="116" spans="1:13" ht="14.4" x14ac:dyDescent="0.3">
      <c r="A116" s="236">
        <v>110</v>
      </c>
      <c r="B116" s="235">
        <f t="shared" si="12"/>
        <v>0</v>
      </c>
      <c r="C116" s="237"/>
      <c r="D116" s="233">
        <v>9.6000000000000002E-2</v>
      </c>
      <c r="E116" s="233">
        <v>8.5999999999999993E-2</v>
      </c>
      <c r="F116" s="233">
        <v>0.10600000000000001</v>
      </c>
      <c r="G116" s="233">
        <v>7.5999999999999998E-2</v>
      </c>
      <c r="H116" s="233">
        <v>0.11600000000000001</v>
      </c>
      <c r="I116" s="233">
        <v>6.6000000000000003E-2</v>
      </c>
      <c r="J116" s="233">
        <v>0.126</v>
      </c>
      <c r="K116" s="232">
        <f t="shared" si="13"/>
        <v>0</v>
      </c>
      <c r="L116" s="231">
        <f t="shared" si="14"/>
        <v>0</v>
      </c>
      <c r="M116" s="230">
        <f t="shared" si="15"/>
        <v>0</v>
      </c>
    </row>
    <row r="117" spans="1:13" ht="14.4" x14ac:dyDescent="0.3">
      <c r="A117" s="236">
        <v>111</v>
      </c>
      <c r="B117" s="235">
        <f t="shared" si="12"/>
        <v>0</v>
      </c>
      <c r="C117" s="237"/>
      <c r="D117" s="233">
        <v>9.5000000000000001E-2</v>
      </c>
      <c r="E117" s="233">
        <v>8.4999999999999992E-2</v>
      </c>
      <c r="F117" s="233">
        <v>0.10500000000000001</v>
      </c>
      <c r="G117" s="233">
        <v>7.4999999999999997E-2</v>
      </c>
      <c r="H117" s="233">
        <v>0.115</v>
      </c>
      <c r="I117" s="233">
        <v>6.5000000000000002E-2</v>
      </c>
      <c r="J117" s="233">
        <v>0.125</v>
      </c>
      <c r="K117" s="232">
        <f t="shared" si="13"/>
        <v>0</v>
      </c>
      <c r="L117" s="231">
        <f t="shared" si="14"/>
        <v>0</v>
      </c>
      <c r="M117" s="230">
        <f t="shared" si="15"/>
        <v>0</v>
      </c>
    </row>
    <row r="118" spans="1:13" ht="14.4" x14ac:dyDescent="0.3">
      <c r="A118" s="236">
        <v>112</v>
      </c>
      <c r="B118" s="235">
        <f t="shared" si="12"/>
        <v>0</v>
      </c>
      <c r="C118" s="234"/>
      <c r="D118" s="233">
        <v>0.21467089856766705</v>
      </c>
      <c r="E118" s="233">
        <v>0.20467089856766704</v>
      </c>
      <c r="F118" s="233">
        <v>0.22467089856766706</v>
      </c>
      <c r="G118" s="233">
        <v>0.19467089856766706</v>
      </c>
      <c r="H118" s="233">
        <v>0.23467089856766704</v>
      </c>
      <c r="I118" s="233">
        <v>0.18467089856766705</v>
      </c>
      <c r="J118" s="233">
        <v>0.24467089856766705</v>
      </c>
      <c r="K118" s="232">
        <f t="shared" si="13"/>
        <v>0</v>
      </c>
      <c r="L118" s="231">
        <f t="shared" si="14"/>
        <v>0</v>
      </c>
      <c r="M118" s="230">
        <f t="shared" si="15"/>
        <v>0</v>
      </c>
    </row>
    <row r="119" spans="1:13" ht="14.4" x14ac:dyDescent="0.3">
      <c r="A119" s="236">
        <v>113</v>
      </c>
      <c r="B119" s="235">
        <f t="shared" si="12"/>
        <v>0</v>
      </c>
      <c r="C119" s="234"/>
      <c r="D119" s="233">
        <v>0.22940602030526638</v>
      </c>
      <c r="E119" s="233">
        <v>0.2194060203052664</v>
      </c>
      <c r="F119" s="233">
        <v>0.23940602030526636</v>
      </c>
      <c r="G119" s="233">
        <v>0.20940602030526639</v>
      </c>
      <c r="H119" s="233">
        <v>0.24940602030526637</v>
      </c>
      <c r="I119" s="233">
        <v>0.19940602030526638</v>
      </c>
      <c r="J119" s="233">
        <v>0.25940602030526638</v>
      </c>
      <c r="K119" s="232">
        <f t="shared" si="13"/>
        <v>0</v>
      </c>
      <c r="L119" s="231">
        <f t="shared" si="14"/>
        <v>0</v>
      </c>
      <c r="M119" s="230">
        <f t="shared" si="15"/>
        <v>0</v>
      </c>
    </row>
    <row r="120" spans="1:13" ht="14.4" x14ac:dyDescent="0.3">
      <c r="A120" s="236">
        <v>114</v>
      </c>
      <c r="B120" s="235">
        <f t="shared" si="12"/>
        <v>0</v>
      </c>
      <c r="C120" s="234"/>
      <c r="D120" s="233">
        <v>0.23834032157136059</v>
      </c>
      <c r="E120" s="233">
        <v>0.22834032157136058</v>
      </c>
      <c r="F120" s="233">
        <v>0.2483403215713606</v>
      </c>
      <c r="G120" s="233">
        <v>0.21834032157136057</v>
      </c>
      <c r="H120" s="233">
        <v>0.25834032157136061</v>
      </c>
      <c r="I120" s="233">
        <v>0.20834032157136062</v>
      </c>
      <c r="J120" s="233">
        <v>0.26834032157136056</v>
      </c>
      <c r="K120" s="232">
        <f t="shared" si="13"/>
        <v>0</v>
      </c>
      <c r="L120" s="231">
        <f t="shared" si="14"/>
        <v>0</v>
      </c>
      <c r="M120" s="230">
        <f t="shared" si="15"/>
        <v>0</v>
      </c>
    </row>
    <row r="121" spans="1:13" ht="14.4" x14ac:dyDescent="0.3">
      <c r="A121" s="236">
        <v>115</v>
      </c>
      <c r="B121" s="235">
        <f t="shared" si="12"/>
        <v>0</v>
      </c>
      <c r="C121" s="234"/>
      <c r="D121" s="233">
        <v>0.253</v>
      </c>
      <c r="E121" s="233">
        <v>0.24299999999999999</v>
      </c>
      <c r="F121" s="233">
        <v>0.26300000000000001</v>
      </c>
      <c r="G121" s="233">
        <v>0.23300000000000001</v>
      </c>
      <c r="H121" s="233">
        <v>0.27300000000000002</v>
      </c>
      <c r="I121" s="233">
        <v>0.22300000000000003</v>
      </c>
      <c r="J121" s="233">
        <v>0.28299999999999997</v>
      </c>
      <c r="K121" s="232">
        <f t="shared" si="13"/>
        <v>0</v>
      </c>
      <c r="L121" s="231">
        <f t="shared" si="14"/>
        <v>0</v>
      </c>
      <c r="M121" s="230">
        <f t="shared" si="15"/>
        <v>0</v>
      </c>
    </row>
    <row r="122" spans="1:13" ht="14.4" x14ac:dyDescent="0.3">
      <c r="A122" s="236">
        <v>116</v>
      </c>
      <c r="B122" s="235">
        <f t="shared" si="12"/>
        <v>0</v>
      </c>
      <c r="C122" s="234"/>
      <c r="D122" s="233">
        <v>0.24864932078301499</v>
      </c>
      <c r="E122" s="233">
        <v>0.23864932078301498</v>
      </c>
      <c r="F122" s="233">
        <v>0.258649320783015</v>
      </c>
      <c r="G122" s="233">
        <v>0.228649320783015</v>
      </c>
      <c r="H122" s="233">
        <v>0.26864932078301496</v>
      </c>
      <c r="I122" s="233">
        <v>0.21864932078301499</v>
      </c>
      <c r="J122" s="233">
        <v>0.27864932078301496</v>
      </c>
      <c r="K122" s="232">
        <f t="shared" si="13"/>
        <v>0</v>
      </c>
      <c r="L122" s="231">
        <f t="shared" si="14"/>
        <v>0</v>
      </c>
      <c r="M122" s="230">
        <f t="shared" si="15"/>
        <v>0</v>
      </c>
    </row>
    <row r="123" spans="1:13" ht="14.4" x14ac:dyDescent="0.3">
      <c r="A123" s="236">
        <v>117</v>
      </c>
      <c r="B123" s="235">
        <f t="shared" si="12"/>
        <v>0</v>
      </c>
      <c r="C123" s="237"/>
      <c r="D123" s="233">
        <v>8.1000000000000003E-2</v>
      </c>
      <c r="E123" s="233">
        <v>7.1000000000000008E-2</v>
      </c>
      <c r="F123" s="233">
        <v>9.0999999999999998E-2</v>
      </c>
      <c r="G123" s="233">
        <v>6.0999999999999999E-2</v>
      </c>
      <c r="H123" s="233">
        <v>0.10100000000000001</v>
      </c>
      <c r="I123" s="233">
        <v>5.1000000000000004E-2</v>
      </c>
      <c r="J123" s="233">
        <v>0.111</v>
      </c>
      <c r="K123" s="232">
        <f t="shared" si="13"/>
        <v>0</v>
      </c>
      <c r="L123" s="231">
        <f t="shared" si="14"/>
        <v>0</v>
      </c>
      <c r="M123" s="230">
        <f t="shared" si="15"/>
        <v>0</v>
      </c>
    </row>
    <row r="124" spans="1:13" ht="14.4" x14ac:dyDescent="0.3">
      <c r="A124" s="236">
        <v>118</v>
      </c>
      <c r="B124" s="235">
        <f t="shared" si="12"/>
        <v>0</v>
      </c>
      <c r="C124" s="237"/>
      <c r="D124" s="233">
        <v>8.3000000000000004E-2</v>
      </c>
      <c r="E124" s="233">
        <v>7.3000000000000009E-2</v>
      </c>
      <c r="F124" s="233">
        <v>9.2999999999999999E-2</v>
      </c>
      <c r="G124" s="233">
        <v>6.3E-2</v>
      </c>
      <c r="H124" s="233">
        <v>0.10300000000000001</v>
      </c>
      <c r="I124" s="233">
        <v>5.3000000000000005E-2</v>
      </c>
      <c r="J124" s="233">
        <v>0.113</v>
      </c>
      <c r="K124" s="232">
        <f t="shared" si="13"/>
        <v>0</v>
      </c>
      <c r="L124" s="231">
        <f t="shared" si="14"/>
        <v>0</v>
      </c>
      <c r="M124" s="230">
        <f t="shared" si="15"/>
        <v>0</v>
      </c>
    </row>
    <row r="125" spans="1:13" ht="14.4" x14ac:dyDescent="0.3">
      <c r="A125" s="236">
        <v>119</v>
      </c>
      <c r="B125" s="235">
        <f t="shared" si="12"/>
        <v>0</v>
      </c>
      <c r="C125" s="237"/>
      <c r="D125" s="233">
        <v>7.9125901192105122E-2</v>
      </c>
      <c r="E125" s="233">
        <v>6.9125901192105127E-2</v>
      </c>
      <c r="F125" s="233">
        <v>8.9125901192105117E-2</v>
      </c>
      <c r="G125" s="233">
        <v>5.9125901192105125E-2</v>
      </c>
      <c r="H125" s="233">
        <v>9.9125901192105126E-2</v>
      </c>
      <c r="I125" s="233">
        <v>4.9125901192105123E-2</v>
      </c>
      <c r="J125" s="233">
        <v>0.10912590119210512</v>
      </c>
      <c r="K125" s="232">
        <f t="shared" si="13"/>
        <v>0</v>
      </c>
      <c r="L125" s="231">
        <f t="shared" si="14"/>
        <v>0</v>
      </c>
      <c r="M125" s="230">
        <f t="shared" si="15"/>
        <v>0</v>
      </c>
    </row>
    <row r="126" spans="1:13" ht="14.4" x14ac:dyDescent="0.3">
      <c r="A126" s="236">
        <v>120</v>
      </c>
      <c r="B126" s="235">
        <f t="shared" si="12"/>
        <v>0</v>
      </c>
      <c r="C126" s="237"/>
      <c r="D126" s="233">
        <v>8.6999999999999994E-2</v>
      </c>
      <c r="E126" s="233">
        <v>7.6999999999999985E-2</v>
      </c>
      <c r="F126" s="233">
        <v>9.7000000000000003E-2</v>
      </c>
      <c r="G126" s="233">
        <v>6.699999999999999E-2</v>
      </c>
      <c r="H126" s="233">
        <v>0.107</v>
      </c>
      <c r="I126" s="233">
        <v>5.6999999999999995E-2</v>
      </c>
      <c r="J126" s="233">
        <v>0.11699999999999999</v>
      </c>
      <c r="K126" s="232">
        <f t="shared" si="13"/>
        <v>0</v>
      </c>
      <c r="L126" s="231">
        <f t="shared" si="14"/>
        <v>0</v>
      </c>
      <c r="M126" s="230">
        <f t="shared" si="15"/>
        <v>0</v>
      </c>
    </row>
    <row r="127" spans="1:13" ht="14.4" x14ac:dyDescent="0.3">
      <c r="A127" s="236">
        <v>121</v>
      </c>
      <c r="B127" s="235">
        <f t="shared" si="12"/>
        <v>0</v>
      </c>
      <c r="C127" s="237"/>
      <c r="D127" s="233">
        <v>8.5000000000000006E-2</v>
      </c>
      <c r="E127" s="233">
        <v>7.5000000000000011E-2</v>
      </c>
      <c r="F127" s="233">
        <v>9.5000000000000001E-2</v>
      </c>
      <c r="G127" s="233">
        <v>6.5000000000000002E-2</v>
      </c>
      <c r="H127" s="233">
        <v>0.10500000000000001</v>
      </c>
      <c r="I127" s="233">
        <v>5.5000000000000007E-2</v>
      </c>
      <c r="J127" s="233">
        <v>0.115</v>
      </c>
      <c r="K127" s="232">
        <f t="shared" si="13"/>
        <v>0</v>
      </c>
      <c r="L127" s="231">
        <f t="shared" si="14"/>
        <v>0</v>
      </c>
      <c r="M127" s="230">
        <f t="shared" si="15"/>
        <v>0</v>
      </c>
    </row>
    <row r="128" spans="1:13" ht="14.4" x14ac:dyDescent="0.3">
      <c r="A128" s="236">
        <v>122</v>
      </c>
      <c r="B128" s="235">
        <f t="shared" si="12"/>
        <v>0</v>
      </c>
      <c r="C128" s="234"/>
      <c r="D128" s="233">
        <v>0.104</v>
      </c>
      <c r="E128" s="233">
        <v>9.4E-2</v>
      </c>
      <c r="F128" s="233">
        <v>0.11399999999999999</v>
      </c>
      <c r="G128" s="233">
        <v>8.3999999999999991E-2</v>
      </c>
      <c r="H128" s="233">
        <v>0.124</v>
      </c>
      <c r="I128" s="233">
        <v>7.400000000000001E-2</v>
      </c>
      <c r="J128" s="233">
        <v>0.13399999999999998</v>
      </c>
      <c r="K128" s="232">
        <f t="shared" si="13"/>
        <v>0</v>
      </c>
      <c r="L128" s="231">
        <f t="shared" si="14"/>
        <v>0</v>
      </c>
      <c r="M128" s="230">
        <f t="shared" si="15"/>
        <v>0</v>
      </c>
    </row>
    <row r="129" spans="1:13" ht="14.4" x14ac:dyDescent="0.3">
      <c r="A129" s="236">
        <v>123</v>
      </c>
      <c r="B129" s="235">
        <f t="shared" si="12"/>
        <v>0</v>
      </c>
      <c r="C129" s="234"/>
      <c r="D129" s="233">
        <v>0.114</v>
      </c>
      <c r="E129" s="233">
        <v>0.10400000000000001</v>
      </c>
      <c r="F129" s="233">
        <v>0.124</v>
      </c>
      <c r="G129" s="233">
        <v>9.4E-2</v>
      </c>
      <c r="H129" s="233">
        <v>0.13400000000000001</v>
      </c>
      <c r="I129" s="233">
        <v>8.3999999999999991E-2</v>
      </c>
      <c r="J129" s="233">
        <v>0.14400000000000002</v>
      </c>
      <c r="K129" s="232">
        <f t="shared" si="13"/>
        <v>0</v>
      </c>
      <c r="L129" s="231">
        <f t="shared" si="14"/>
        <v>0</v>
      </c>
      <c r="M129" s="230">
        <f t="shared" si="15"/>
        <v>0</v>
      </c>
    </row>
    <row r="130" spans="1:13" ht="14.4" x14ac:dyDescent="0.3">
      <c r="A130" s="236">
        <v>124</v>
      </c>
      <c r="B130" s="235">
        <f t="shared" si="12"/>
        <v>0</v>
      </c>
      <c r="C130" s="234"/>
      <c r="D130" s="233">
        <v>0.11231101511879049</v>
      </c>
      <c r="E130" s="233">
        <v>0.1023110151187905</v>
      </c>
      <c r="F130" s="233">
        <v>0.12231101511879049</v>
      </c>
      <c r="G130" s="233">
        <v>9.2311015118790488E-2</v>
      </c>
      <c r="H130" s="233">
        <v>0.13231101511879051</v>
      </c>
      <c r="I130" s="233">
        <v>8.2311015118790493E-2</v>
      </c>
      <c r="J130" s="233">
        <v>0.14231101511879049</v>
      </c>
      <c r="K130" s="232">
        <f t="shared" si="13"/>
        <v>0</v>
      </c>
      <c r="L130" s="231">
        <f t="shared" si="14"/>
        <v>0</v>
      </c>
      <c r="M130" s="230">
        <f t="shared" si="15"/>
        <v>0</v>
      </c>
    </row>
    <row r="131" spans="1:13" ht="14.4" x14ac:dyDescent="0.3">
      <c r="A131" s="236">
        <v>125</v>
      </c>
      <c r="B131" s="235">
        <f t="shared" si="12"/>
        <v>0</v>
      </c>
      <c r="C131" s="234"/>
      <c r="D131" s="233">
        <v>0.11</v>
      </c>
      <c r="E131" s="233">
        <v>0.1</v>
      </c>
      <c r="F131" s="233">
        <v>0.12</v>
      </c>
      <c r="G131" s="233">
        <v>0.09</v>
      </c>
      <c r="H131" s="233">
        <v>0.13</v>
      </c>
      <c r="I131" s="233">
        <v>8.0000000000000016E-2</v>
      </c>
      <c r="J131" s="233">
        <v>0.13999999999999999</v>
      </c>
      <c r="K131" s="232">
        <f t="shared" si="13"/>
        <v>0</v>
      </c>
      <c r="L131" s="231">
        <f t="shared" si="14"/>
        <v>0</v>
      </c>
      <c r="M131" s="230">
        <f t="shared" si="15"/>
        <v>0</v>
      </c>
    </row>
    <row r="132" spans="1:13" ht="14.4" x14ac:dyDescent="0.3">
      <c r="A132" s="236">
        <v>126</v>
      </c>
      <c r="B132" s="235">
        <f t="shared" si="12"/>
        <v>0</v>
      </c>
      <c r="C132" s="234"/>
      <c r="D132" s="233">
        <v>0.11583873290136788</v>
      </c>
      <c r="E132" s="233">
        <v>0.10583873290136789</v>
      </c>
      <c r="F132" s="233">
        <v>0.12583873290136788</v>
      </c>
      <c r="G132" s="233">
        <v>9.5838732901367879E-2</v>
      </c>
      <c r="H132" s="233">
        <v>0.13583873290136789</v>
      </c>
      <c r="I132" s="233">
        <v>8.5838732901367898E-2</v>
      </c>
      <c r="J132" s="233">
        <v>0.14583873290136787</v>
      </c>
      <c r="K132" s="232">
        <f t="shared" si="13"/>
        <v>0</v>
      </c>
      <c r="L132" s="231">
        <f t="shared" si="14"/>
        <v>0</v>
      </c>
      <c r="M132" s="230">
        <f t="shared" si="15"/>
        <v>0</v>
      </c>
    </row>
    <row r="133" spans="1:13" ht="14.4" x14ac:dyDescent="0.3">
      <c r="A133" s="236">
        <v>127</v>
      </c>
      <c r="B133" s="235">
        <f t="shared" si="12"/>
        <v>0</v>
      </c>
      <c r="C133" s="234"/>
      <c r="D133" s="233">
        <v>8.2332043535311678E-2</v>
      </c>
      <c r="E133" s="233">
        <v>7.2332043535311669E-2</v>
      </c>
      <c r="F133" s="233">
        <v>9.2332043535311686E-2</v>
      </c>
      <c r="G133" s="233">
        <v>6.2332043535311674E-2</v>
      </c>
      <c r="H133" s="233">
        <v>0.10233204353531168</v>
      </c>
      <c r="I133" s="233">
        <v>5.2332043535311679E-2</v>
      </c>
      <c r="J133" s="233">
        <v>0.11233204353531168</v>
      </c>
      <c r="K133" s="232">
        <f t="shared" si="13"/>
        <v>0</v>
      </c>
      <c r="L133" s="231">
        <f t="shared" si="14"/>
        <v>0</v>
      </c>
      <c r="M133" s="230">
        <f t="shared" si="15"/>
        <v>0</v>
      </c>
    </row>
    <row r="134" spans="1:13" ht="14.4" x14ac:dyDescent="0.3">
      <c r="A134" s="236">
        <v>128</v>
      </c>
      <c r="B134" s="235">
        <f t="shared" si="12"/>
        <v>0</v>
      </c>
      <c r="C134" s="234"/>
      <c r="D134" s="233">
        <v>8.2000000000000003E-2</v>
      </c>
      <c r="E134" s="233">
        <v>7.2000000000000008E-2</v>
      </c>
      <c r="F134" s="233">
        <v>9.1999999999999998E-2</v>
      </c>
      <c r="G134" s="233">
        <v>6.2E-2</v>
      </c>
      <c r="H134" s="233">
        <v>0.10200000000000001</v>
      </c>
      <c r="I134" s="233">
        <v>5.2000000000000005E-2</v>
      </c>
      <c r="J134" s="233">
        <v>0.112</v>
      </c>
      <c r="K134" s="232">
        <f t="shared" si="13"/>
        <v>0</v>
      </c>
      <c r="L134" s="231">
        <f t="shared" si="14"/>
        <v>0</v>
      </c>
      <c r="M134" s="230">
        <f t="shared" si="15"/>
        <v>0</v>
      </c>
    </row>
    <row r="135" spans="1:13" ht="14.4" x14ac:dyDescent="0.3">
      <c r="A135" s="236">
        <v>129</v>
      </c>
      <c r="B135" s="235">
        <f t="shared" ref="B135:B144" si="16">IF(F135-E135 = 0.04, 1,0)</f>
        <v>0</v>
      </c>
      <c r="C135" s="234"/>
      <c r="D135" s="233">
        <v>8.3000000000000004E-2</v>
      </c>
      <c r="E135" s="233">
        <v>7.3000000000000009E-2</v>
      </c>
      <c r="F135" s="233">
        <v>9.2999999999999999E-2</v>
      </c>
      <c r="G135" s="233">
        <v>6.3E-2</v>
      </c>
      <c r="H135" s="233">
        <v>0.10300000000000001</v>
      </c>
      <c r="I135" s="233">
        <v>5.3000000000000005E-2</v>
      </c>
      <c r="J135" s="233">
        <v>0.113</v>
      </c>
      <c r="K135" s="232">
        <f t="shared" ref="K135:K144" si="17">IF(C135="",0, IF( OR(C135&lt;E135,C135&gt;F135),1,0))</f>
        <v>0</v>
      </c>
      <c r="L135" s="231">
        <f t="shared" ref="L135:L144" si="18">IF(C135="",0, IF( OR(C135&lt;G135,C135&gt;H135),1,0))</f>
        <v>0</v>
      </c>
      <c r="M135" s="230">
        <f t="shared" ref="M135:M144" si="19">IF(C135="",0, IF( OR(C135&lt;I135,C135&gt;J135),1,0))</f>
        <v>0</v>
      </c>
    </row>
    <row r="136" spans="1:13" ht="14.4" x14ac:dyDescent="0.3">
      <c r="A136" s="236">
        <v>130</v>
      </c>
      <c r="B136" s="235">
        <f t="shared" si="16"/>
        <v>0</v>
      </c>
      <c r="C136" s="234"/>
      <c r="D136" s="233">
        <v>8.3729301655867533E-2</v>
      </c>
      <c r="E136" s="233">
        <v>7.3729301655867538E-2</v>
      </c>
      <c r="F136" s="233">
        <v>9.3729301655867528E-2</v>
      </c>
      <c r="G136" s="233">
        <v>6.3729301655867529E-2</v>
      </c>
      <c r="H136" s="233">
        <v>0.10372930165586754</v>
      </c>
      <c r="I136" s="233">
        <v>5.3729301655867534E-2</v>
      </c>
      <c r="J136" s="233">
        <v>0.11372930165586753</v>
      </c>
      <c r="K136" s="232">
        <f t="shared" si="17"/>
        <v>0</v>
      </c>
      <c r="L136" s="231">
        <f t="shared" si="18"/>
        <v>0</v>
      </c>
      <c r="M136" s="230">
        <f t="shared" si="19"/>
        <v>0</v>
      </c>
    </row>
    <row r="137" spans="1:13" ht="14.4" x14ac:dyDescent="0.3">
      <c r="A137" s="236">
        <v>131</v>
      </c>
      <c r="B137" s="235">
        <f t="shared" si="16"/>
        <v>0</v>
      </c>
      <c r="C137" s="234"/>
      <c r="D137" s="233">
        <v>8.2000000000000003E-2</v>
      </c>
      <c r="E137" s="233">
        <v>7.2000000000000008E-2</v>
      </c>
      <c r="F137" s="233">
        <v>9.1999999999999998E-2</v>
      </c>
      <c r="G137" s="233">
        <v>6.2E-2</v>
      </c>
      <c r="H137" s="233">
        <v>0.10200000000000001</v>
      </c>
      <c r="I137" s="233">
        <v>5.2000000000000005E-2</v>
      </c>
      <c r="J137" s="233">
        <v>0.112</v>
      </c>
      <c r="K137" s="232">
        <f t="shared" si="17"/>
        <v>0</v>
      </c>
      <c r="L137" s="231">
        <f t="shared" si="18"/>
        <v>0</v>
      </c>
      <c r="M137" s="230">
        <f t="shared" si="19"/>
        <v>0</v>
      </c>
    </row>
    <row r="138" spans="1:13" ht="14.4" x14ac:dyDescent="0.3">
      <c r="A138" s="236">
        <v>132</v>
      </c>
      <c r="B138" s="235">
        <f t="shared" si="16"/>
        <v>0</v>
      </c>
      <c r="C138" s="234"/>
      <c r="D138" s="233">
        <v>7.2498200143988473E-2</v>
      </c>
      <c r="E138" s="233">
        <v>6.2498200143988471E-2</v>
      </c>
      <c r="F138" s="233">
        <v>8.2498200143988482E-2</v>
      </c>
      <c r="G138" s="233">
        <v>5.2498200143988469E-2</v>
      </c>
      <c r="H138" s="233">
        <v>9.2498200143988477E-2</v>
      </c>
      <c r="I138" s="233">
        <v>4.2498200143988474E-2</v>
      </c>
      <c r="J138" s="233">
        <v>0.10249820014398847</v>
      </c>
      <c r="K138" s="232">
        <f t="shared" si="17"/>
        <v>0</v>
      </c>
      <c r="L138" s="231">
        <f t="shared" si="18"/>
        <v>0</v>
      </c>
      <c r="M138" s="230">
        <f t="shared" si="19"/>
        <v>0</v>
      </c>
    </row>
    <row r="139" spans="1:13" ht="14.4" x14ac:dyDescent="0.3">
      <c r="A139" s="236">
        <v>133</v>
      </c>
      <c r="B139" s="235">
        <f t="shared" si="16"/>
        <v>0</v>
      </c>
      <c r="C139" s="234"/>
      <c r="D139" s="233">
        <v>7.3999999999999996E-2</v>
      </c>
      <c r="E139" s="233">
        <v>6.4000000000000001E-2</v>
      </c>
      <c r="F139" s="233">
        <v>8.3999999999999991E-2</v>
      </c>
      <c r="G139" s="233">
        <v>5.3999999999999992E-2</v>
      </c>
      <c r="H139" s="233">
        <v>9.4E-2</v>
      </c>
      <c r="I139" s="233">
        <v>4.3999999999999997E-2</v>
      </c>
      <c r="J139" s="233">
        <v>0.104</v>
      </c>
      <c r="K139" s="232">
        <f t="shared" si="17"/>
        <v>0</v>
      </c>
      <c r="L139" s="231">
        <f t="shared" si="18"/>
        <v>0</v>
      </c>
      <c r="M139" s="230">
        <f t="shared" si="19"/>
        <v>0</v>
      </c>
    </row>
    <row r="140" spans="1:13" ht="14.4" x14ac:dyDescent="0.3">
      <c r="A140" s="236">
        <v>134</v>
      </c>
      <c r="B140" s="235">
        <f t="shared" si="16"/>
        <v>0</v>
      </c>
      <c r="C140" s="234"/>
      <c r="D140" s="233">
        <v>7.5669790363598846E-2</v>
      </c>
      <c r="E140" s="233">
        <v>6.5669790363598851E-2</v>
      </c>
      <c r="F140" s="233">
        <v>8.5669790363598841E-2</v>
      </c>
      <c r="G140" s="233">
        <v>5.5669790363598849E-2</v>
      </c>
      <c r="H140" s="233">
        <v>9.566979036359885E-2</v>
      </c>
      <c r="I140" s="233">
        <v>4.5669790363598847E-2</v>
      </c>
      <c r="J140" s="233">
        <v>0.10566979036359885</v>
      </c>
      <c r="K140" s="232">
        <f t="shared" si="17"/>
        <v>0</v>
      </c>
      <c r="L140" s="231">
        <f t="shared" si="18"/>
        <v>0</v>
      </c>
      <c r="M140" s="230">
        <f t="shared" si="19"/>
        <v>0</v>
      </c>
    </row>
    <row r="141" spans="1:13" ht="14.4" x14ac:dyDescent="0.3">
      <c r="A141" s="236">
        <v>135</v>
      </c>
      <c r="B141" s="235">
        <f t="shared" si="16"/>
        <v>0</v>
      </c>
      <c r="C141" s="234"/>
      <c r="D141" s="233">
        <v>7.6999999999999999E-2</v>
      </c>
      <c r="E141" s="233">
        <v>6.7000000000000004E-2</v>
      </c>
      <c r="F141" s="233">
        <v>8.6999999999999994E-2</v>
      </c>
      <c r="G141" s="233">
        <v>5.7000000000000002E-2</v>
      </c>
      <c r="H141" s="233">
        <v>9.7000000000000003E-2</v>
      </c>
      <c r="I141" s="233">
        <v>4.7E-2</v>
      </c>
      <c r="J141" s="233">
        <v>0.107</v>
      </c>
      <c r="K141" s="232">
        <f t="shared" si="17"/>
        <v>0</v>
      </c>
      <c r="L141" s="231">
        <f t="shared" si="18"/>
        <v>0</v>
      </c>
      <c r="M141" s="230">
        <f t="shared" si="19"/>
        <v>0</v>
      </c>
    </row>
    <row r="142" spans="1:13" ht="14.4" x14ac:dyDescent="0.3">
      <c r="A142" s="236">
        <v>136</v>
      </c>
      <c r="B142" s="235">
        <f t="shared" si="16"/>
        <v>0</v>
      </c>
      <c r="C142" s="234"/>
      <c r="D142" s="233">
        <v>7.6999999999999999E-2</v>
      </c>
      <c r="E142" s="233">
        <v>6.7000000000000004E-2</v>
      </c>
      <c r="F142" s="233">
        <v>8.6999999999999994E-2</v>
      </c>
      <c r="G142" s="233">
        <v>5.7000000000000002E-2</v>
      </c>
      <c r="H142" s="233">
        <v>9.7000000000000003E-2</v>
      </c>
      <c r="I142" s="233">
        <v>4.7E-2</v>
      </c>
      <c r="J142" s="233">
        <v>0.107</v>
      </c>
      <c r="K142" s="232">
        <f t="shared" si="17"/>
        <v>0</v>
      </c>
      <c r="L142" s="231">
        <f t="shared" si="18"/>
        <v>0</v>
      </c>
      <c r="M142" s="230">
        <f t="shared" si="19"/>
        <v>0</v>
      </c>
    </row>
    <row r="143" spans="1:13" ht="14.4" x14ac:dyDescent="0.3">
      <c r="A143" s="236">
        <v>137</v>
      </c>
      <c r="B143" s="235">
        <f t="shared" si="16"/>
        <v>0</v>
      </c>
      <c r="C143" s="234"/>
      <c r="D143" s="233">
        <v>9.2999999999999999E-2</v>
      </c>
      <c r="E143" s="233">
        <v>8.299999999999999E-2</v>
      </c>
      <c r="F143" s="233">
        <v>0.10300000000000001</v>
      </c>
      <c r="G143" s="233">
        <v>7.2999999999999995E-2</v>
      </c>
      <c r="H143" s="233">
        <v>0.113</v>
      </c>
      <c r="I143" s="233">
        <v>6.3E-2</v>
      </c>
      <c r="J143" s="233">
        <v>0.123</v>
      </c>
      <c r="K143" s="232">
        <f t="shared" si="17"/>
        <v>0</v>
      </c>
      <c r="L143" s="231">
        <f t="shared" si="18"/>
        <v>0</v>
      </c>
      <c r="M143" s="230">
        <f t="shared" si="19"/>
        <v>0</v>
      </c>
    </row>
    <row r="144" spans="1:13" ht="14.4" x14ac:dyDescent="0.3">
      <c r="A144" s="236">
        <v>138</v>
      </c>
      <c r="B144" s="235">
        <f t="shared" si="16"/>
        <v>0</v>
      </c>
      <c r="C144" s="234"/>
      <c r="D144" s="233">
        <v>9.1999999999999998E-2</v>
      </c>
      <c r="E144" s="233">
        <v>8.2000000000000003E-2</v>
      </c>
      <c r="F144" s="233">
        <v>0.10199999999999999</v>
      </c>
      <c r="G144" s="233">
        <v>7.1999999999999995E-2</v>
      </c>
      <c r="H144" s="233">
        <v>0.112</v>
      </c>
      <c r="I144" s="233">
        <v>6.2E-2</v>
      </c>
      <c r="J144" s="233">
        <v>0.122</v>
      </c>
      <c r="K144" s="232">
        <f t="shared" si="17"/>
        <v>0</v>
      </c>
      <c r="L144" s="231">
        <f t="shared" si="18"/>
        <v>0</v>
      </c>
      <c r="M144" s="230">
        <f t="shared" si="19"/>
        <v>0</v>
      </c>
    </row>
  </sheetData>
  <sheetProtection algorithmName="SHA-512" hashValue="fz8QJftaTFtGaqY8wb51S/WY4B5udPrWKnKPMA+8cUc7vhC31/5TIo9FJoOPs5QcKQGd+TDcnu8b7prhXb8EYQ==" saltValue="zqDY8lh4S51L3bq1EMyYTg==" spinCount="100000" sheet="1" objects="1" scenarios="1" selectLockedCells="1" autoFilter="0"/>
  <mergeCells count="58">
    <mergeCell ref="O55:P55"/>
    <mergeCell ref="O58:X58"/>
    <mergeCell ref="O59:X59"/>
    <mergeCell ref="O90:X90"/>
    <mergeCell ref="O60:X60"/>
    <mergeCell ref="O61:X61"/>
    <mergeCell ref="O62:X62"/>
    <mergeCell ref="O88:X88"/>
    <mergeCell ref="U54:V54"/>
    <mergeCell ref="O54:P54"/>
    <mergeCell ref="Q45:Q46"/>
    <mergeCell ref="T45:T46"/>
    <mergeCell ref="U45:V46"/>
    <mergeCell ref="O48:P48"/>
    <mergeCell ref="O49:P49"/>
    <mergeCell ref="O50:P50"/>
    <mergeCell ref="O51:P51"/>
    <mergeCell ref="O52:P52"/>
    <mergeCell ref="O53:P53"/>
    <mergeCell ref="W45:W46"/>
    <mergeCell ref="X45:X46"/>
    <mergeCell ref="O47:P47"/>
    <mergeCell ref="R45:R46"/>
    <mergeCell ref="S45:S46"/>
    <mergeCell ref="O43:P43"/>
    <mergeCell ref="O44:P44"/>
    <mergeCell ref="O45:P46"/>
    <mergeCell ref="O28:Q30"/>
    <mergeCell ref="R28:R30"/>
    <mergeCell ref="O37:P37"/>
    <mergeCell ref="O38:P38"/>
    <mergeCell ref="O39:P39"/>
    <mergeCell ref="O40:P40"/>
    <mergeCell ref="O41:P41"/>
    <mergeCell ref="O42:P42"/>
    <mergeCell ref="O35:P35"/>
    <mergeCell ref="O36:P36"/>
    <mergeCell ref="S32:S34"/>
    <mergeCell ref="T32:T34"/>
    <mergeCell ref="X28:X30"/>
    <mergeCell ref="S29:T29"/>
    <mergeCell ref="O31:P31"/>
    <mergeCell ref="O32:P34"/>
    <mergeCell ref="Q32:Q34"/>
    <mergeCell ref="R32:R34"/>
    <mergeCell ref="W32:W34"/>
    <mergeCell ref="X32:X34"/>
    <mergeCell ref="S28:T28"/>
    <mergeCell ref="U28:V30"/>
    <mergeCell ref="W28:W30"/>
    <mergeCell ref="U32:U34"/>
    <mergeCell ref="V32:V34"/>
    <mergeCell ref="O27:X27"/>
    <mergeCell ref="O1:X6"/>
    <mergeCell ref="O23:X23"/>
    <mergeCell ref="O24:X24"/>
    <mergeCell ref="O25:X25"/>
    <mergeCell ref="O26:X26"/>
  </mergeCells>
  <pageMargins left="0.78740157499999996" right="0.78740157499999996" top="0.984251969" bottom="0.984251969" header="0.4921259845" footer="0.4921259845"/>
  <pageSetup paperSize="9" scale="32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BBD5ED-DBA0-4630-A541-35D2C7E906B7}">
  <dimension ref="A1:AB144"/>
  <sheetViews>
    <sheetView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D7" sqref="D7"/>
    </sheetView>
  </sheetViews>
  <sheetFormatPr baseColWidth="10" defaultColWidth="11.44140625" defaultRowHeight="13.2" x14ac:dyDescent="0.25"/>
  <cols>
    <col min="1" max="1" width="4" style="227" bestFit="1" customWidth="1"/>
    <col min="2" max="3" width="4" style="229" hidden="1" customWidth="1"/>
    <col min="4" max="4" width="8.44140625" style="227" bestFit="1" customWidth="1"/>
    <col min="5" max="5" width="6.88671875" style="227" customWidth="1"/>
    <col min="6" max="6" width="6.88671875" style="227" hidden="1" customWidth="1"/>
    <col min="7" max="7" width="11.44140625" style="227"/>
    <col min="8" max="8" width="14.21875" style="227" customWidth="1"/>
    <col min="9" max="9" width="6.21875" style="227" bestFit="1" customWidth="1"/>
    <col min="10" max="10" width="8.33203125" style="227" bestFit="1" customWidth="1"/>
    <col min="11" max="11" width="8.77734375" style="227" bestFit="1" customWidth="1"/>
    <col min="12" max="12" width="6.21875" style="227" bestFit="1" customWidth="1"/>
    <col min="13" max="13" width="8.21875" style="227" bestFit="1" customWidth="1"/>
    <col min="14" max="14" width="11.44140625" style="227"/>
    <col min="15" max="17" width="5.44140625" style="227" bestFit="1" customWidth="1"/>
    <col min="18" max="21" width="11.44140625" style="228"/>
    <col min="22" max="27" width="11.44140625" style="227"/>
    <col min="28" max="28" width="66.5546875" style="227" customWidth="1"/>
    <col min="29" max="16384" width="11.44140625" style="227"/>
  </cols>
  <sheetData>
    <row r="1" spans="1:28" ht="24.6" x14ac:dyDescent="0.4">
      <c r="H1" s="261" t="s">
        <v>267</v>
      </c>
      <c r="I1" s="261"/>
      <c r="S1" s="296" t="s">
        <v>268</v>
      </c>
      <c r="T1" s="297"/>
      <c r="U1" s="297"/>
      <c r="V1" s="297"/>
      <c r="W1" s="297"/>
      <c r="X1" s="297"/>
      <c r="Y1" s="297"/>
      <c r="Z1" s="297"/>
      <c r="AA1" s="297"/>
      <c r="AB1" s="298"/>
    </row>
    <row r="2" spans="1:28" ht="20.399999999999999" x14ac:dyDescent="0.35">
      <c r="H2" s="260" t="s">
        <v>106</v>
      </c>
      <c r="I2" s="260"/>
      <c r="R2" s="262"/>
      <c r="S2" s="299"/>
      <c r="T2" s="300"/>
      <c r="U2" s="300"/>
      <c r="V2" s="300"/>
      <c r="W2" s="300"/>
      <c r="X2" s="300"/>
      <c r="Y2" s="300"/>
      <c r="Z2" s="300"/>
      <c r="AA2" s="300"/>
      <c r="AB2" s="301"/>
    </row>
    <row r="3" spans="1:28" x14ac:dyDescent="0.25">
      <c r="H3" s="259"/>
      <c r="I3" s="259"/>
      <c r="S3" s="299"/>
      <c r="T3" s="300"/>
      <c r="U3" s="300"/>
      <c r="V3" s="300"/>
      <c r="W3" s="300"/>
      <c r="X3" s="300"/>
      <c r="Y3" s="300"/>
      <c r="Z3" s="300"/>
      <c r="AA3" s="300"/>
      <c r="AB3" s="301"/>
    </row>
    <row r="4" spans="1:28" ht="17.399999999999999" x14ac:dyDescent="0.3">
      <c r="H4" s="258" t="s">
        <v>264</v>
      </c>
      <c r="I4" s="258"/>
      <c r="P4" s="257" t="s">
        <v>263</v>
      </c>
      <c r="S4" s="299"/>
      <c r="T4" s="300"/>
      <c r="U4" s="300"/>
      <c r="V4" s="300"/>
      <c r="W4" s="300"/>
      <c r="X4" s="300"/>
      <c r="Y4" s="300"/>
      <c r="Z4" s="300"/>
      <c r="AA4" s="300"/>
      <c r="AB4" s="301"/>
    </row>
    <row r="5" spans="1:28" x14ac:dyDescent="0.25">
      <c r="B5" s="263" t="s">
        <v>269</v>
      </c>
      <c r="N5" s="256"/>
      <c r="O5" s="256">
        <f>SUM(O7:O142)</f>
        <v>0</v>
      </c>
      <c r="P5" s="256">
        <f>SUM(P7:P142)</f>
        <v>0</v>
      </c>
      <c r="Q5" s="256">
        <f>SUM(Q7:Q142)</f>
        <v>0</v>
      </c>
      <c r="S5" s="299"/>
      <c r="T5" s="300"/>
      <c r="U5" s="300"/>
      <c r="V5" s="300"/>
      <c r="W5" s="300"/>
      <c r="X5" s="300"/>
      <c r="Y5" s="300"/>
      <c r="Z5" s="300"/>
      <c r="AA5" s="300"/>
      <c r="AB5" s="301"/>
    </row>
    <row r="6" spans="1:28" ht="27" thickBot="1" x14ac:dyDescent="0.3">
      <c r="A6" s="253" t="s">
        <v>262</v>
      </c>
      <c r="B6" s="255"/>
      <c r="C6" s="264" t="s">
        <v>270</v>
      </c>
      <c r="D6" s="254" t="s">
        <v>271</v>
      </c>
      <c r="E6" s="253" t="s">
        <v>19</v>
      </c>
      <c r="F6" s="253"/>
      <c r="G6" s="253" t="s">
        <v>259</v>
      </c>
      <c r="H6" s="253" t="s">
        <v>258</v>
      </c>
      <c r="I6" s="253"/>
      <c r="J6" s="253" t="s">
        <v>257</v>
      </c>
      <c r="K6" s="253" t="s">
        <v>256</v>
      </c>
      <c r="L6" s="253"/>
      <c r="M6" s="253" t="s">
        <v>255</v>
      </c>
      <c r="N6" s="253" t="s">
        <v>254</v>
      </c>
      <c r="O6" s="252" t="s">
        <v>253</v>
      </c>
      <c r="P6" s="251" t="s">
        <v>252</v>
      </c>
      <c r="Q6" s="250" t="s">
        <v>251</v>
      </c>
      <c r="S6" s="302"/>
      <c r="T6" s="303"/>
      <c r="U6" s="303"/>
      <c r="V6" s="303"/>
      <c r="W6" s="303"/>
      <c r="X6" s="303"/>
      <c r="Y6" s="303"/>
      <c r="Z6" s="303"/>
      <c r="AA6" s="303"/>
      <c r="AB6" s="304"/>
    </row>
    <row r="7" spans="1:28" x14ac:dyDescent="0.25">
      <c r="A7" s="236">
        <v>1</v>
      </c>
      <c r="B7" s="235"/>
      <c r="C7" s="235"/>
      <c r="D7" s="265"/>
      <c r="E7" s="266">
        <v>0.27150000000000002</v>
      </c>
      <c r="F7" s="266">
        <f>H7-E7</f>
        <v>2.0000000000000018E-2</v>
      </c>
      <c r="G7" s="266">
        <v>0.2515</v>
      </c>
      <c r="H7" s="266">
        <v>0.29150000000000004</v>
      </c>
      <c r="I7" s="266"/>
      <c r="J7" s="266">
        <v>0.24150000000000002</v>
      </c>
      <c r="K7" s="266">
        <v>0.30149999999999999</v>
      </c>
      <c r="L7" s="266"/>
      <c r="M7" s="266">
        <v>0.23150000000000001</v>
      </c>
      <c r="N7" s="266">
        <v>0.3115</v>
      </c>
      <c r="O7" s="232">
        <f t="shared" ref="O7:O70" si="0">IF(D7="",0, IF( OR(D7&lt;G7,D7&gt;H7),1,0))</f>
        <v>0</v>
      </c>
      <c r="P7" s="231">
        <f t="shared" ref="P7:P70" si="1">IF(D7="",0,IF( OR(D7&lt;J7,D7&gt;K7),1,0))</f>
        <v>0</v>
      </c>
      <c r="Q7" s="230">
        <f t="shared" ref="Q7:Q70" si="2">IF(D7="",0,IF( OR(D7&lt;M7,D7&gt;N7),1,0))</f>
        <v>0</v>
      </c>
      <c r="R7" s="267" t="s">
        <v>272</v>
      </c>
    </row>
    <row r="8" spans="1:28" x14ac:dyDescent="0.25">
      <c r="A8" s="236">
        <v>2</v>
      </c>
      <c r="B8" s="235"/>
      <c r="C8" s="235"/>
      <c r="D8" s="265"/>
      <c r="E8" s="266">
        <v>0.26600000000000001</v>
      </c>
      <c r="F8" s="266">
        <f t="shared" ref="F8:F71" si="3">H8-E8</f>
        <v>2.0000000000000018E-2</v>
      </c>
      <c r="G8" s="266">
        <v>0.24600000000000002</v>
      </c>
      <c r="H8" s="266">
        <v>0.28600000000000003</v>
      </c>
      <c r="I8" s="266"/>
      <c r="J8" s="266">
        <v>0.23600000000000002</v>
      </c>
      <c r="K8" s="266">
        <v>0.29600000000000004</v>
      </c>
      <c r="L8" s="266"/>
      <c r="M8" s="266">
        <v>0.22600000000000001</v>
      </c>
      <c r="N8" s="266">
        <v>0.30599999999999999</v>
      </c>
      <c r="O8" s="232">
        <f t="shared" si="0"/>
        <v>0</v>
      </c>
      <c r="P8" s="231">
        <f t="shared" si="1"/>
        <v>0</v>
      </c>
      <c r="Q8" s="230">
        <f t="shared" si="2"/>
        <v>0</v>
      </c>
      <c r="R8" s="268" t="s">
        <v>273</v>
      </c>
    </row>
    <row r="9" spans="1:28" x14ac:dyDescent="0.25">
      <c r="A9" s="236">
        <v>3</v>
      </c>
      <c r="B9" s="235"/>
      <c r="C9" s="235"/>
      <c r="D9" s="265"/>
      <c r="E9" s="266">
        <v>0.27617169413046411</v>
      </c>
      <c r="F9" s="266">
        <f t="shared" si="3"/>
        <v>2.0000000000000018E-2</v>
      </c>
      <c r="G9" s="266">
        <v>0.25617169413046409</v>
      </c>
      <c r="H9" s="266">
        <v>0.29617169413046412</v>
      </c>
      <c r="I9" s="266"/>
      <c r="J9" s="266">
        <v>0.24617169413046411</v>
      </c>
      <c r="K9" s="266">
        <v>0.30617169413046408</v>
      </c>
      <c r="L9" s="266"/>
      <c r="M9" s="266">
        <v>0.2361716941304641</v>
      </c>
      <c r="N9" s="266">
        <v>0.31617169413046409</v>
      </c>
      <c r="O9" s="232">
        <f t="shared" si="0"/>
        <v>0</v>
      </c>
      <c r="P9" s="231">
        <f t="shared" si="1"/>
        <v>0</v>
      </c>
      <c r="Q9" s="230">
        <f t="shared" si="2"/>
        <v>0</v>
      </c>
      <c r="R9" s="268" t="s">
        <v>274</v>
      </c>
    </row>
    <row r="10" spans="1:28" x14ac:dyDescent="0.25">
      <c r="A10" s="236">
        <v>4</v>
      </c>
      <c r="B10" s="235"/>
      <c r="C10" s="235"/>
      <c r="D10" s="265"/>
      <c r="E10" s="266">
        <v>0.28300557321931086</v>
      </c>
      <c r="F10" s="266">
        <f t="shared" si="3"/>
        <v>2.0000000000000018E-2</v>
      </c>
      <c r="G10" s="266">
        <v>0.26300557321931084</v>
      </c>
      <c r="H10" s="266">
        <v>0.30300557321931088</v>
      </c>
      <c r="I10" s="266"/>
      <c r="J10" s="266">
        <v>0.25300557321931083</v>
      </c>
      <c r="K10" s="266">
        <v>0.31300557321931088</v>
      </c>
      <c r="L10" s="266"/>
      <c r="M10" s="266">
        <v>0.24300557321931085</v>
      </c>
      <c r="N10" s="266">
        <v>0.32300557321931084</v>
      </c>
      <c r="O10" s="232">
        <f t="shared" si="0"/>
        <v>0</v>
      </c>
      <c r="P10" s="231">
        <f t="shared" si="1"/>
        <v>0</v>
      </c>
      <c r="Q10" s="230">
        <f t="shared" si="2"/>
        <v>0</v>
      </c>
      <c r="R10" s="268" t="s">
        <v>275</v>
      </c>
    </row>
    <row r="11" spans="1:28" x14ac:dyDescent="0.25">
      <c r="A11" s="236">
        <v>5</v>
      </c>
      <c r="B11" s="235"/>
      <c r="C11" s="235"/>
      <c r="D11" s="265"/>
      <c r="E11" s="266">
        <v>0.29589511398232682</v>
      </c>
      <c r="F11" s="266">
        <f t="shared" si="3"/>
        <v>2.0000000000000018E-2</v>
      </c>
      <c r="G11" s="266">
        <v>0.2758951139823268</v>
      </c>
      <c r="H11" s="266">
        <v>0.31589511398232684</v>
      </c>
      <c r="I11" s="266"/>
      <c r="J11" s="266">
        <v>0.26589511398232679</v>
      </c>
      <c r="K11" s="266">
        <v>0.32589511398232685</v>
      </c>
      <c r="L11" s="266"/>
      <c r="M11" s="266">
        <v>0.25589511398232684</v>
      </c>
      <c r="N11" s="266">
        <v>0.3358951139823268</v>
      </c>
      <c r="O11" s="232">
        <f t="shared" si="0"/>
        <v>0</v>
      </c>
      <c r="P11" s="231">
        <f t="shared" si="1"/>
        <v>0</v>
      </c>
      <c r="Q11" s="230">
        <f t="shared" si="2"/>
        <v>0</v>
      </c>
      <c r="R11" s="268" t="s">
        <v>276</v>
      </c>
    </row>
    <row r="12" spans="1:28" x14ac:dyDescent="0.25">
      <c r="A12" s="236">
        <v>6</v>
      </c>
      <c r="B12" s="235"/>
      <c r="C12" s="235"/>
      <c r="D12" s="265"/>
      <c r="E12" s="266">
        <v>0.26418200000000003</v>
      </c>
      <c r="F12" s="266">
        <f t="shared" si="3"/>
        <v>2.0000000000000018E-2</v>
      </c>
      <c r="G12" s="266">
        <v>0.24418200000000004</v>
      </c>
      <c r="H12" s="266">
        <v>0.28418200000000005</v>
      </c>
      <c r="I12" s="266"/>
      <c r="J12" s="266">
        <v>0.23418200000000003</v>
      </c>
      <c r="K12" s="266">
        <v>0.29418200000000005</v>
      </c>
      <c r="L12" s="266"/>
      <c r="M12" s="266">
        <v>0.22418200000000002</v>
      </c>
      <c r="N12" s="266">
        <v>0.30418200000000001</v>
      </c>
      <c r="O12" s="232">
        <f t="shared" si="0"/>
        <v>0</v>
      </c>
      <c r="P12" s="231">
        <f t="shared" si="1"/>
        <v>0</v>
      </c>
      <c r="Q12" s="230">
        <f t="shared" si="2"/>
        <v>0</v>
      </c>
      <c r="R12" s="268"/>
    </row>
    <row r="13" spans="1:28" x14ac:dyDescent="0.25">
      <c r="A13" s="236">
        <v>7</v>
      </c>
      <c r="B13" s="235"/>
      <c r="C13" s="235"/>
      <c r="D13" s="265"/>
      <c r="E13" s="266">
        <v>0.277254</v>
      </c>
      <c r="F13" s="266">
        <f t="shared" si="3"/>
        <v>2.0000000000000018E-2</v>
      </c>
      <c r="G13" s="266">
        <v>0.25725399999999998</v>
      </c>
      <c r="H13" s="266">
        <v>0.29725400000000002</v>
      </c>
      <c r="I13" s="266"/>
      <c r="J13" s="266">
        <v>0.247254</v>
      </c>
      <c r="K13" s="266">
        <v>0.30725400000000003</v>
      </c>
      <c r="L13" s="266"/>
      <c r="M13" s="266">
        <v>0.23725399999999999</v>
      </c>
      <c r="N13" s="266">
        <v>0.31725399999999998</v>
      </c>
      <c r="O13" s="232">
        <f t="shared" si="0"/>
        <v>0</v>
      </c>
      <c r="P13" s="231">
        <f t="shared" si="1"/>
        <v>0</v>
      </c>
      <c r="Q13" s="230">
        <f t="shared" si="2"/>
        <v>0</v>
      </c>
      <c r="R13" s="267" t="s">
        <v>277</v>
      </c>
    </row>
    <row r="14" spans="1:28" x14ac:dyDescent="0.25">
      <c r="A14" s="236">
        <v>8</v>
      </c>
      <c r="B14" s="235"/>
      <c r="C14" s="235"/>
      <c r="D14" s="265"/>
      <c r="E14" s="266">
        <v>0.27190199999999998</v>
      </c>
      <c r="F14" s="266">
        <f t="shared" si="3"/>
        <v>2.0000000000000018E-2</v>
      </c>
      <c r="G14" s="266">
        <v>0.25190199999999996</v>
      </c>
      <c r="H14" s="266">
        <v>0.29190199999999999</v>
      </c>
      <c r="I14" s="266"/>
      <c r="J14" s="266">
        <v>0.24190199999999998</v>
      </c>
      <c r="K14" s="266">
        <v>0.301902</v>
      </c>
      <c r="L14" s="266"/>
      <c r="M14" s="266">
        <v>0.23190199999999997</v>
      </c>
      <c r="N14" s="266">
        <v>0.31190199999999996</v>
      </c>
      <c r="O14" s="232">
        <f t="shared" si="0"/>
        <v>0</v>
      </c>
      <c r="P14" s="231">
        <f t="shared" si="1"/>
        <v>0</v>
      </c>
      <c r="Q14" s="230">
        <f t="shared" si="2"/>
        <v>0</v>
      </c>
      <c r="R14" s="268" t="s">
        <v>278</v>
      </c>
    </row>
    <row r="15" spans="1:28" x14ac:dyDescent="0.25">
      <c r="A15" s="236">
        <v>9</v>
      </c>
      <c r="B15" s="235"/>
      <c r="C15" s="235"/>
      <c r="D15" s="265"/>
      <c r="E15" s="266">
        <v>0.26445099999999999</v>
      </c>
      <c r="F15" s="266">
        <f t="shared" si="3"/>
        <v>2.0000000000000018E-2</v>
      </c>
      <c r="G15" s="266">
        <v>0.244451</v>
      </c>
      <c r="H15" s="266">
        <v>0.28445100000000001</v>
      </c>
      <c r="I15" s="266"/>
      <c r="J15" s="266">
        <v>0.23445099999999999</v>
      </c>
      <c r="K15" s="266">
        <v>0.29445100000000002</v>
      </c>
      <c r="L15" s="266"/>
      <c r="M15" s="266">
        <v>0.22445099999999998</v>
      </c>
      <c r="N15" s="266">
        <v>0.30445099999999997</v>
      </c>
      <c r="O15" s="232">
        <f t="shared" si="0"/>
        <v>0</v>
      </c>
      <c r="P15" s="231">
        <f t="shared" si="1"/>
        <v>0</v>
      </c>
      <c r="Q15" s="230">
        <f t="shared" si="2"/>
        <v>0</v>
      </c>
      <c r="R15" s="268" t="s">
        <v>279</v>
      </c>
    </row>
    <row r="16" spans="1:28" x14ac:dyDescent="0.25">
      <c r="A16" s="236">
        <v>10</v>
      </c>
      <c r="B16" s="235"/>
      <c r="C16" s="235"/>
      <c r="D16" s="265"/>
      <c r="E16" s="266">
        <v>0.254</v>
      </c>
      <c r="F16" s="266">
        <f t="shared" si="3"/>
        <v>2.0000000000000018E-2</v>
      </c>
      <c r="G16" s="266">
        <v>0.23400000000000001</v>
      </c>
      <c r="H16" s="266">
        <v>0.27400000000000002</v>
      </c>
      <c r="I16" s="266"/>
      <c r="J16" s="266">
        <v>0.224</v>
      </c>
      <c r="K16" s="266">
        <v>0.28400000000000003</v>
      </c>
      <c r="L16" s="266"/>
      <c r="M16" s="266">
        <v>0.214</v>
      </c>
      <c r="N16" s="266">
        <v>0.29399999999999998</v>
      </c>
      <c r="O16" s="232">
        <f t="shared" si="0"/>
        <v>0</v>
      </c>
      <c r="P16" s="231">
        <f t="shared" si="1"/>
        <v>0</v>
      </c>
      <c r="Q16" s="230">
        <f t="shared" si="2"/>
        <v>0</v>
      </c>
      <c r="R16" s="268" t="s">
        <v>280</v>
      </c>
    </row>
    <row r="17" spans="1:28" x14ac:dyDescent="0.25">
      <c r="A17" s="236">
        <v>11</v>
      </c>
      <c r="B17" s="235">
        <v>1</v>
      </c>
      <c r="C17" s="235"/>
      <c r="D17" s="265"/>
      <c r="E17" s="266">
        <v>0.32455271654765599</v>
      </c>
      <c r="F17" s="266">
        <f t="shared" si="3"/>
        <v>2.0000000000000018E-2</v>
      </c>
      <c r="G17" s="266">
        <v>0.30455271654765598</v>
      </c>
      <c r="H17" s="266">
        <v>0.34455271654765601</v>
      </c>
      <c r="I17" s="266"/>
      <c r="J17" s="266">
        <v>0.29455271654765602</v>
      </c>
      <c r="K17" s="266">
        <v>0.35455271654765597</v>
      </c>
      <c r="L17" s="266"/>
      <c r="M17" s="266">
        <v>0.28455271654765601</v>
      </c>
      <c r="N17" s="266">
        <v>0.36455271654765597</v>
      </c>
      <c r="O17" s="232">
        <f t="shared" si="0"/>
        <v>0</v>
      </c>
      <c r="P17" s="231">
        <f t="shared" si="1"/>
        <v>0</v>
      </c>
      <c r="Q17" s="230">
        <f t="shared" si="2"/>
        <v>0</v>
      </c>
      <c r="R17" s="268"/>
    </row>
    <row r="18" spans="1:28" x14ac:dyDescent="0.25">
      <c r="A18" s="236">
        <v>12</v>
      </c>
      <c r="B18" s="235">
        <v>1</v>
      </c>
      <c r="C18" s="235"/>
      <c r="D18" s="265"/>
      <c r="E18" s="266">
        <v>0.34650000000000003</v>
      </c>
      <c r="F18" s="266">
        <f t="shared" si="3"/>
        <v>2.0000000000000018E-2</v>
      </c>
      <c r="G18" s="266">
        <v>0.32650000000000001</v>
      </c>
      <c r="H18" s="266">
        <v>0.36650000000000005</v>
      </c>
      <c r="I18" s="266"/>
      <c r="J18" s="266">
        <v>0.3165</v>
      </c>
      <c r="K18" s="266">
        <v>0.37650000000000006</v>
      </c>
      <c r="L18" s="266"/>
      <c r="M18" s="266">
        <v>0.30650000000000005</v>
      </c>
      <c r="N18" s="266">
        <v>0.38650000000000001</v>
      </c>
      <c r="O18" s="232">
        <f t="shared" si="0"/>
        <v>0</v>
      </c>
      <c r="P18" s="231">
        <f t="shared" si="1"/>
        <v>0</v>
      </c>
      <c r="Q18" s="230">
        <f t="shared" si="2"/>
        <v>0</v>
      </c>
      <c r="R18" s="267" t="s">
        <v>281</v>
      </c>
    </row>
    <row r="19" spans="1:28" x14ac:dyDescent="0.25">
      <c r="A19" s="236">
        <v>13</v>
      </c>
      <c r="B19" s="235">
        <v>1</v>
      </c>
      <c r="C19" s="235"/>
      <c r="D19" s="265"/>
      <c r="E19" s="266">
        <v>0.36254192546583847</v>
      </c>
      <c r="F19" s="266">
        <f t="shared" si="3"/>
        <v>2.0000000000000018E-2</v>
      </c>
      <c r="G19" s="266">
        <v>0.34254192546583845</v>
      </c>
      <c r="H19" s="266">
        <v>0.38254192546583848</v>
      </c>
      <c r="I19" s="266"/>
      <c r="J19" s="266">
        <v>0.33254192546583849</v>
      </c>
      <c r="K19" s="266">
        <v>0.39254192546583844</v>
      </c>
      <c r="L19" s="266"/>
      <c r="M19" s="266">
        <v>0.32254192546583849</v>
      </c>
      <c r="N19" s="266">
        <v>0.40254192546583845</v>
      </c>
      <c r="O19" s="232">
        <f t="shared" si="0"/>
        <v>0</v>
      </c>
      <c r="P19" s="231">
        <f t="shared" si="1"/>
        <v>0</v>
      </c>
      <c r="Q19" s="230">
        <f t="shared" si="2"/>
        <v>0</v>
      </c>
      <c r="R19" s="268" t="s">
        <v>282</v>
      </c>
    </row>
    <row r="20" spans="1:28" x14ac:dyDescent="0.25">
      <c r="A20" s="236">
        <v>14</v>
      </c>
      <c r="B20" s="235">
        <v>1</v>
      </c>
      <c r="C20" s="235"/>
      <c r="D20" s="265"/>
      <c r="E20" s="266">
        <v>0.37133683749452462</v>
      </c>
      <c r="F20" s="266">
        <f t="shared" si="3"/>
        <v>2.0000000000000018E-2</v>
      </c>
      <c r="G20" s="266">
        <v>0.3513368374945246</v>
      </c>
      <c r="H20" s="266">
        <v>0.39133683749452464</v>
      </c>
      <c r="I20" s="266"/>
      <c r="J20" s="266">
        <v>0.34133683749452459</v>
      </c>
      <c r="K20" s="266">
        <v>0.40133683749452465</v>
      </c>
      <c r="L20" s="266"/>
      <c r="M20" s="266">
        <v>0.33133683749452464</v>
      </c>
      <c r="N20" s="266">
        <v>0.4113368374945246</v>
      </c>
      <c r="O20" s="232">
        <f t="shared" si="0"/>
        <v>0</v>
      </c>
      <c r="P20" s="231">
        <f t="shared" si="1"/>
        <v>0</v>
      </c>
      <c r="Q20" s="230">
        <f t="shared" si="2"/>
        <v>0</v>
      </c>
      <c r="R20" s="268" t="s">
        <v>283</v>
      </c>
    </row>
    <row r="21" spans="1:28" x14ac:dyDescent="0.25">
      <c r="A21" s="236">
        <v>15</v>
      </c>
      <c r="B21" s="235">
        <v>1</v>
      </c>
      <c r="C21" s="235"/>
      <c r="D21" s="265"/>
      <c r="E21" s="266">
        <v>0.37417668633983814</v>
      </c>
      <c r="F21" s="266">
        <f t="shared" si="3"/>
        <v>2.0000000000000018E-2</v>
      </c>
      <c r="G21" s="266">
        <v>0.35417668633983812</v>
      </c>
      <c r="H21" s="266">
        <v>0.39417668633983816</v>
      </c>
      <c r="I21" s="266"/>
      <c r="J21" s="266">
        <v>0.34417668633983811</v>
      </c>
      <c r="K21" s="266">
        <v>0.40417668633983816</v>
      </c>
      <c r="L21" s="266"/>
      <c r="M21" s="266">
        <v>0.33417668633983816</v>
      </c>
      <c r="N21" s="266">
        <v>0.41417668633983812</v>
      </c>
      <c r="O21" s="232">
        <f t="shared" si="0"/>
        <v>0</v>
      </c>
      <c r="P21" s="231">
        <f t="shared" si="1"/>
        <v>0</v>
      </c>
      <c r="Q21" s="230">
        <f t="shared" si="2"/>
        <v>0</v>
      </c>
      <c r="R21" s="268" t="s">
        <v>284</v>
      </c>
    </row>
    <row r="22" spans="1:28" ht="13.8" thickBot="1" x14ac:dyDescent="0.3">
      <c r="A22" s="236">
        <v>16</v>
      </c>
      <c r="B22" s="235"/>
      <c r="C22" s="235"/>
      <c r="D22" s="265"/>
      <c r="E22" s="266">
        <v>0.24060099999999995</v>
      </c>
      <c r="F22" s="266">
        <f t="shared" si="3"/>
        <v>2.0000000000000018E-2</v>
      </c>
      <c r="G22" s="266">
        <v>0.22060099999999996</v>
      </c>
      <c r="H22" s="266">
        <v>0.26060099999999997</v>
      </c>
      <c r="I22" s="266"/>
      <c r="J22" s="266">
        <v>0.21060099999999995</v>
      </c>
      <c r="K22" s="266">
        <v>0.27060099999999998</v>
      </c>
      <c r="L22" s="266"/>
      <c r="M22" s="266">
        <v>0.20060099999999995</v>
      </c>
      <c r="N22" s="266">
        <v>0.28060099999999993</v>
      </c>
      <c r="O22" s="232">
        <f t="shared" si="0"/>
        <v>0</v>
      </c>
      <c r="P22" s="231">
        <f t="shared" si="1"/>
        <v>0</v>
      </c>
      <c r="Q22" s="230">
        <f t="shared" si="2"/>
        <v>0</v>
      </c>
    </row>
    <row r="23" spans="1:28" ht="13.5" customHeight="1" x14ac:dyDescent="0.25">
      <c r="A23" s="236">
        <v>17</v>
      </c>
      <c r="B23" s="235"/>
      <c r="C23" s="235"/>
      <c r="D23" s="265"/>
      <c r="E23" s="266">
        <v>0.2555</v>
      </c>
      <c r="F23" s="266">
        <f t="shared" si="3"/>
        <v>2.0000000000000018E-2</v>
      </c>
      <c r="G23" s="266">
        <v>0.23550000000000001</v>
      </c>
      <c r="H23" s="266">
        <v>0.27550000000000002</v>
      </c>
      <c r="I23" s="266"/>
      <c r="J23" s="266">
        <v>0.22550000000000001</v>
      </c>
      <c r="K23" s="266">
        <v>0.28549999999999998</v>
      </c>
      <c r="L23" s="266"/>
      <c r="M23" s="266">
        <v>0.2155</v>
      </c>
      <c r="N23" s="266">
        <v>0.29549999999999998</v>
      </c>
      <c r="O23" s="232">
        <f t="shared" si="0"/>
        <v>0</v>
      </c>
      <c r="P23" s="231">
        <f t="shared" si="1"/>
        <v>0</v>
      </c>
      <c r="Q23" s="230">
        <f t="shared" si="2"/>
        <v>0</v>
      </c>
      <c r="S23" s="354" t="s">
        <v>285</v>
      </c>
      <c r="T23" s="355"/>
      <c r="U23" s="355"/>
      <c r="V23" s="355"/>
      <c r="W23" s="355"/>
      <c r="X23" s="355"/>
      <c r="Y23" s="355"/>
      <c r="Z23" s="355"/>
      <c r="AA23" s="355"/>
      <c r="AB23" s="356"/>
    </row>
    <row r="24" spans="1:28" ht="12.75" customHeight="1" thickBot="1" x14ac:dyDescent="0.3">
      <c r="A24" s="236">
        <v>18</v>
      </c>
      <c r="B24" s="235"/>
      <c r="C24" s="235"/>
      <c r="D24" s="265"/>
      <c r="E24" s="266">
        <v>0.24646899999999999</v>
      </c>
      <c r="F24" s="266">
        <f t="shared" si="3"/>
        <v>2.0000000000000018E-2</v>
      </c>
      <c r="G24" s="266">
        <v>0.226469</v>
      </c>
      <c r="H24" s="266">
        <v>0.26646900000000001</v>
      </c>
      <c r="I24" s="266"/>
      <c r="J24" s="266">
        <v>0.21646899999999999</v>
      </c>
      <c r="K24" s="266">
        <v>0.27646899999999996</v>
      </c>
      <c r="L24" s="266"/>
      <c r="M24" s="266">
        <v>0.20646899999999999</v>
      </c>
      <c r="N24" s="266">
        <v>0.28646899999999997</v>
      </c>
      <c r="O24" s="232">
        <f t="shared" si="0"/>
        <v>0</v>
      </c>
      <c r="P24" s="231">
        <f t="shared" si="1"/>
        <v>0</v>
      </c>
      <c r="Q24" s="230">
        <f t="shared" si="2"/>
        <v>0</v>
      </c>
      <c r="S24" s="357" t="s">
        <v>240</v>
      </c>
      <c r="T24" s="358"/>
      <c r="U24" s="358"/>
      <c r="V24" s="358"/>
      <c r="W24" s="358"/>
      <c r="X24" s="358"/>
      <c r="Y24" s="358"/>
      <c r="Z24" s="358"/>
      <c r="AA24" s="358"/>
      <c r="AB24" s="359"/>
    </row>
    <row r="25" spans="1:28" ht="12.75" customHeight="1" x14ac:dyDescent="0.25">
      <c r="A25" s="236">
        <v>19</v>
      </c>
      <c r="B25" s="235"/>
      <c r="C25" s="235"/>
      <c r="D25" s="265"/>
      <c r="E25" s="266">
        <v>0.253832</v>
      </c>
      <c r="F25" s="266">
        <f t="shared" si="3"/>
        <v>2.0000000000000018E-2</v>
      </c>
      <c r="G25" s="266">
        <v>0.23383200000000001</v>
      </c>
      <c r="H25" s="266">
        <v>0.27383200000000002</v>
      </c>
      <c r="I25" s="266"/>
      <c r="J25" s="266">
        <v>0.223832</v>
      </c>
      <c r="K25" s="266">
        <v>0.28383199999999997</v>
      </c>
      <c r="L25" s="266"/>
      <c r="M25" s="266">
        <v>0.21383199999999999</v>
      </c>
      <c r="N25" s="266">
        <v>0.29383199999999998</v>
      </c>
      <c r="O25" s="232">
        <f t="shared" si="0"/>
        <v>0</v>
      </c>
      <c r="P25" s="231">
        <f t="shared" si="1"/>
        <v>0</v>
      </c>
      <c r="Q25" s="230">
        <f t="shared" si="2"/>
        <v>0</v>
      </c>
      <c r="R25" s="269"/>
      <c r="S25" s="360" t="s">
        <v>239</v>
      </c>
      <c r="T25" s="361"/>
      <c r="U25" s="362"/>
      <c r="V25" s="369" t="s">
        <v>238</v>
      </c>
      <c r="W25" s="360" t="s">
        <v>237</v>
      </c>
      <c r="X25" s="362"/>
      <c r="Y25" s="360" t="s">
        <v>286</v>
      </c>
      <c r="Z25" s="362"/>
      <c r="AA25" s="369" t="s">
        <v>235</v>
      </c>
      <c r="AB25" s="369" t="s">
        <v>234</v>
      </c>
    </row>
    <row r="26" spans="1:28" ht="13.8" thickBot="1" x14ac:dyDescent="0.3">
      <c r="A26" s="236">
        <v>20</v>
      </c>
      <c r="B26" s="235"/>
      <c r="C26" s="235"/>
      <c r="D26" s="265"/>
      <c r="E26" s="266">
        <v>0.25900000000000001</v>
      </c>
      <c r="F26" s="266">
        <f t="shared" si="3"/>
        <v>2.0000000000000018E-2</v>
      </c>
      <c r="G26" s="266">
        <v>0.23900000000000002</v>
      </c>
      <c r="H26" s="266">
        <v>0.27900000000000003</v>
      </c>
      <c r="I26" s="266"/>
      <c r="J26" s="266">
        <v>0.22900000000000001</v>
      </c>
      <c r="K26" s="266">
        <v>0.28900000000000003</v>
      </c>
      <c r="L26" s="266"/>
      <c r="M26" s="266">
        <v>0.219</v>
      </c>
      <c r="N26" s="266">
        <v>0.29899999999999999</v>
      </c>
      <c r="O26" s="232">
        <f t="shared" si="0"/>
        <v>0</v>
      </c>
      <c r="P26" s="231">
        <f t="shared" si="1"/>
        <v>0</v>
      </c>
      <c r="Q26" s="230">
        <f t="shared" si="2"/>
        <v>0</v>
      </c>
      <c r="S26" s="363"/>
      <c r="T26" s="364"/>
      <c r="U26" s="365"/>
      <c r="V26" s="370"/>
      <c r="W26" s="366" t="s">
        <v>233</v>
      </c>
      <c r="X26" s="368"/>
      <c r="Y26" s="363"/>
      <c r="Z26" s="365"/>
      <c r="AA26" s="370"/>
      <c r="AB26" s="370"/>
    </row>
    <row r="27" spans="1:28" ht="13.5" customHeight="1" thickBot="1" x14ac:dyDescent="0.3">
      <c r="A27" s="236">
        <v>21</v>
      </c>
      <c r="B27" s="235"/>
      <c r="C27" s="235"/>
      <c r="D27" s="265"/>
      <c r="E27" s="266">
        <v>0.24634399999999995</v>
      </c>
      <c r="F27" s="266">
        <f t="shared" si="3"/>
        <v>2.0000000000000018E-2</v>
      </c>
      <c r="G27" s="266">
        <v>0.22634399999999996</v>
      </c>
      <c r="H27" s="266">
        <v>0.26634399999999997</v>
      </c>
      <c r="I27" s="266"/>
      <c r="J27" s="266">
        <v>0.21634399999999995</v>
      </c>
      <c r="K27" s="266">
        <v>0.27634399999999992</v>
      </c>
      <c r="L27" s="266"/>
      <c r="M27" s="266">
        <v>0.20634399999999994</v>
      </c>
      <c r="N27" s="266">
        <v>0.28634399999999993</v>
      </c>
      <c r="O27" s="232">
        <f t="shared" si="0"/>
        <v>0</v>
      </c>
      <c r="P27" s="231">
        <f t="shared" si="1"/>
        <v>0</v>
      </c>
      <c r="Q27" s="230">
        <f t="shared" si="2"/>
        <v>0</v>
      </c>
      <c r="S27" s="366"/>
      <c r="T27" s="367"/>
      <c r="U27" s="368"/>
      <c r="V27" s="371"/>
      <c r="W27" s="270" t="s">
        <v>232</v>
      </c>
      <c r="X27" s="270" t="s">
        <v>231</v>
      </c>
      <c r="Y27" s="366"/>
      <c r="Z27" s="368"/>
      <c r="AA27" s="371"/>
      <c r="AB27" s="371"/>
    </row>
    <row r="28" spans="1:28" ht="12.75" customHeight="1" thickBot="1" x14ac:dyDescent="0.3">
      <c r="A28" s="236">
        <v>22</v>
      </c>
      <c r="B28" s="235"/>
      <c r="C28" s="235"/>
      <c r="D28" s="265"/>
      <c r="E28" s="266">
        <v>0.2515</v>
      </c>
      <c r="F28" s="266">
        <f t="shared" si="3"/>
        <v>2.0000000000000018E-2</v>
      </c>
      <c r="G28" s="266">
        <v>0.23150000000000001</v>
      </c>
      <c r="H28" s="266">
        <v>0.27150000000000002</v>
      </c>
      <c r="I28" s="266"/>
      <c r="J28" s="266">
        <v>0.2215</v>
      </c>
      <c r="K28" s="266">
        <v>0.28149999999999997</v>
      </c>
      <c r="L28" s="266"/>
      <c r="M28" s="266">
        <v>0.21149999999999999</v>
      </c>
      <c r="N28" s="266">
        <v>0.29149999999999998</v>
      </c>
      <c r="O28" s="232">
        <f t="shared" si="0"/>
        <v>0</v>
      </c>
      <c r="P28" s="231">
        <f t="shared" si="1"/>
        <v>0</v>
      </c>
      <c r="Q28" s="230">
        <f t="shared" si="2"/>
        <v>0</v>
      </c>
      <c r="S28" s="374" t="s">
        <v>232</v>
      </c>
      <c r="T28" s="375"/>
      <c r="U28" s="270" t="s">
        <v>231</v>
      </c>
      <c r="V28" s="270"/>
      <c r="W28" s="270"/>
      <c r="X28" s="270"/>
      <c r="Y28" s="270" t="s">
        <v>287</v>
      </c>
      <c r="Z28" s="270"/>
      <c r="AA28" s="271"/>
      <c r="AB28" s="271"/>
    </row>
    <row r="29" spans="1:28" ht="13.5" customHeight="1" x14ac:dyDescent="0.25">
      <c r="A29" s="236">
        <v>23</v>
      </c>
      <c r="B29" s="235"/>
      <c r="C29" s="235"/>
      <c r="D29" s="265"/>
      <c r="E29" s="266">
        <v>0.249</v>
      </c>
      <c r="F29" s="266">
        <f t="shared" si="3"/>
        <v>2.0000000000000018E-2</v>
      </c>
      <c r="G29" s="266">
        <v>0.22900000000000001</v>
      </c>
      <c r="H29" s="266">
        <v>0.26900000000000002</v>
      </c>
      <c r="I29" s="266"/>
      <c r="J29" s="266">
        <v>0.219</v>
      </c>
      <c r="K29" s="266">
        <v>0.27900000000000003</v>
      </c>
      <c r="L29" s="266"/>
      <c r="M29" s="266">
        <v>0.20899999999999999</v>
      </c>
      <c r="N29" s="266">
        <v>0.28899999999999998</v>
      </c>
      <c r="O29" s="232">
        <f t="shared" si="0"/>
        <v>0</v>
      </c>
      <c r="P29" s="231">
        <f t="shared" si="1"/>
        <v>0</v>
      </c>
      <c r="Q29" s="230">
        <f t="shared" si="2"/>
        <v>0</v>
      </c>
      <c r="S29" s="376" t="s">
        <v>229</v>
      </c>
      <c r="T29" s="377"/>
      <c r="U29" s="382"/>
      <c r="V29" s="382">
        <v>100</v>
      </c>
      <c r="W29" s="382" t="s">
        <v>228</v>
      </c>
      <c r="X29" s="382"/>
      <c r="Y29" s="382">
        <v>20</v>
      </c>
      <c r="Z29" s="382"/>
      <c r="AA29" s="382">
        <v>9</v>
      </c>
      <c r="AB29" s="385" t="s">
        <v>288</v>
      </c>
    </row>
    <row r="30" spans="1:28" x14ac:dyDescent="0.25">
      <c r="A30" s="236">
        <v>24</v>
      </c>
      <c r="B30" s="235"/>
      <c r="C30" s="235"/>
      <c r="D30" s="265"/>
      <c r="E30" s="266">
        <v>0.24416299999999996</v>
      </c>
      <c r="F30" s="266">
        <f t="shared" si="3"/>
        <v>2.0000000000000018E-2</v>
      </c>
      <c r="G30" s="266">
        <v>0.22416299999999997</v>
      </c>
      <c r="H30" s="266">
        <v>0.26416299999999998</v>
      </c>
      <c r="I30" s="266"/>
      <c r="J30" s="266">
        <v>0.21416299999999996</v>
      </c>
      <c r="K30" s="266">
        <v>0.27416299999999993</v>
      </c>
      <c r="L30" s="266"/>
      <c r="M30" s="266">
        <v>0.20416299999999996</v>
      </c>
      <c r="N30" s="266">
        <v>0.28416299999999994</v>
      </c>
      <c r="O30" s="232">
        <f t="shared" si="0"/>
        <v>0</v>
      </c>
      <c r="P30" s="231">
        <f t="shared" si="1"/>
        <v>0</v>
      </c>
      <c r="Q30" s="230">
        <f t="shared" si="2"/>
        <v>0</v>
      </c>
      <c r="S30" s="378"/>
      <c r="T30" s="379"/>
      <c r="U30" s="383"/>
      <c r="V30" s="383"/>
      <c r="W30" s="383"/>
      <c r="X30" s="383"/>
      <c r="Y30" s="383"/>
      <c r="Z30" s="383"/>
      <c r="AA30" s="383"/>
      <c r="AB30" s="386"/>
    </row>
    <row r="31" spans="1:28" ht="13.8" thickBot="1" x14ac:dyDescent="0.3">
      <c r="A31" s="236">
        <v>25</v>
      </c>
      <c r="B31" s="235"/>
      <c r="C31" s="235"/>
      <c r="D31" s="265"/>
      <c r="E31" s="266">
        <v>0.23849999999999999</v>
      </c>
      <c r="F31" s="266">
        <f t="shared" si="3"/>
        <v>2.0000000000000018E-2</v>
      </c>
      <c r="G31" s="266">
        <v>0.2185</v>
      </c>
      <c r="H31" s="266">
        <v>0.25850000000000001</v>
      </c>
      <c r="I31" s="266"/>
      <c r="J31" s="266">
        <v>0.20849999999999999</v>
      </c>
      <c r="K31" s="266">
        <v>0.26849999999999996</v>
      </c>
      <c r="L31" s="266"/>
      <c r="M31" s="266">
        <v>0.19849999999999998</v>
      </c>
      <c r="N31" s="266">
        <v>0.27849999999999997</v>
      </c>
      <c r="O31" s="232">
        <f t="shared" si="0"/>
        <v>0</v>
      </c>
      <c r="P31" s="231">
        <f t="shared" si="1"/>
        <v>0</v>
      </c>
      <c r="Q31" s="230">
        <f t="shared" si="2"/>
        <v>0</v>
      </c>
      <c r="S31" s="380"/>
      <c r="T31" s="381"/>
      <c r="U31" s="384"/>
      <c r="V31" s="384"/>
      <c r="W31" s="384"/>
      <c r="X31" s="384"/>
      <c r="Y31" s="384"/>
      <c r="Z31" s="384"/>
      <c r="AA31" s="384"/>
      <c r="AB31" s="387"/>
    </row>
    <row r="32" spans="1:28" ht="12.75" customHeight="1" thickBot="1" x14ac:dyDescent="0.3">
      <c r="A32" s="236">
        <v>26</v>
      </c>
      <c r="B32" s="235"/>
      <c r="C32" s="235"/>
      <c r="D32" s="265"/>
      <c r="E32" s="266">
        <v>0.2796979472140762</v>
      </c>
      <c r="F32" s="266">
        <f t="shared" si="3"/>
        <v>2.0000000000000018E-2</v>
      </c>
      <c r="G32" s="266">
        <v>0.25969794721407619</v>
      </c>
      <c r="H32" s="266">
        <v>0.29969794721407622</v>
      </c>
      <c r="I32" s="266"/>
      <c r="J32" s="266">
        <v>0.2496979472140762</v>
      </c>
      <c r="K32" s="266">
        <v>0.30969794721407617</v>
      </c>
      <c r="L32" s="266"/>
      <c r="M32" s="266">
        <v>0.2396979472140762</v>
      </c>
      <c r="N32" s="266">
        <v>0.31969794721407618</v>
      </c>
      <c r="O32" s="232">
        <f t="shared" si="0"/>
        <v>0</v>
      </c>
      <c r="P32" s="231">
        <f t="shared" si="1"/>
        <v>0</v>
      </c>
      <c r="Q32" s="230">
        <f t="shared" si="2"/>
        <v>0</v>
      </c>
      <c r="S32" s="272" t="s">
        <v>289</v>
      </c>
      <c r="T32" s="273" t="s">
        <v>290</v>
      </c>
      <c r="U32" s="271" t="s">
        <v>225</v>
      </c>
      <c r="V32" s="271">
        <v>70</v>
      </c>
      <c r="W32" s="271" t="s">
        <v>198</v>
      </c>
      <c r="X32" s="271" t="s">
        <v>224</v>
      </c>
      <c r="Y32" s="271">
        <v>5</v>
      </c>
      <c r="Z32" s="271"/>
      <c r="AA32" s="271" t="s">
        <v>223</v>
      </c>
      <c r="AB32" s="274" t="s">
        <v>206</v>
      </c>
    </row>
    <row r="33" spans="1:28" ht="13.8" thickBot="1" x14ac:dyDescent="0.3">
      <c r="A33" s="236">
        <v>27</v>
      </c>
      <c r="B33" s="235"/>
      <c r="C33" s="235"/>
      <c r="D33" s="265"/>
      <c r="E33" s="266">
        <v>0.28149999999999997</v>
      </c>
      <c r="F33" s="266">
        <f t="shared" si="3"/>
        <v>2.0000000000000018E-2</v>
      </c>
      <c r="G33" s="266">
        <v>0.26149999999999995</v>
      </c>
      <c r="H33" s="266">
        <v>0.30149999999999999</v>
      </c>
      <c r="I33" s="266"/>
      <c r="J33" s="266">
        <v>0.25149999999999995</v>
      </c>
      <c r="K33" s="266">
        <v>0.3115</v>
      </c>
      <c r="L33" s="266"/>
      <c r="M33" s="266">
        <v>0.24149999999999996</v>
      </c>
      <c r="N33" s="266">
        <v>0.32149999999999995</v>
      </c>
      <c r="O33" s="232">
        <f t="shared" si="0"/>
        <v>0</v>
      </c>
      <c r="P33" s="231">
        <f t="shared" si="1"/>
        <v>0</v>
      </c>
      <c r="Q33" s="230">
        <f t="shared" si="2"/>
        <v>0</v>
      </c>
      <c r="S33" s="272" t="s">
        <v>291</v>
      </c>
      <c r="T33" s="273" t="s">
        <v>222</v>
      </c>
      <c r="U33" s="271" t="s">
        <v>221</v>
      </c>
      <c r="V33" s="271">
        <v>100</v>
      </c>
      <c r="W33" s="271"/>
      <c r="X33" s="271"/>
      <c r="Y33" s="271">
        <v>5</v>
      </c>
      <c r="Z33" s="271"/>
      <c r="AA33" s="273" t="s">
        <v>203</v>
      </c>
      <c r="AB33" s="274" t="s">
        <v>202</v>
      </c>
    </row>
    <row r="34" spans="1:28" ht="13.8" thickBot="1" x14ac:dyDescent="0.3">
      <c r="A34" s="236">
        <v>28</v>
      </c>
      <c r="B34" s="235"/>
      <c r="C34" s="235"/>
      <c r="D34" s="265"/>
      <c r="E34" s="266">
        <v>0.28649999999999998</v>
      </c>
      <c r="F34" s="266">
        <f t="shared" si="3"/>
        <v>2.0000000000000018E-2</v>
      </c>
      <c r="G34" s="266">
        <v>0.26649999999999996</v>
      </c>
      <c r="H34" s="266">
        <v>0.30649999999999999</v>
      </c>
      <c r="I34" s="266"/>
      <c r="J34" s="266">
        <v>0.25649999999999995</v>
      </c>
      <c r="K34" s="266">
        <v>0.3165</v>
      </c>
      <c r="L34" s="266"/>
      <c r="M34" s="266">
        <v>0.24649999999999997</v>
      </c>
      <c r="N34" s="266">
        <v>0.32649999999999996</v>
      </c>
      <c r="O34" s="232">
        <f t="shared" si="0"/>
        <v>0</v>
      </c>
      <c r="P34" s="231">
        <f t="shared" si="1"/>
        <v>0</v>
      </c>
      <c r="Q34" s="230">
        <f t="shared" si="2"/>
        <v>0</v>
      </c>
      <c r="S34" s="275" t="s">
        <v>292</v>
      </c>
      <c r="T34" s="276" t="s">
        <v>220</v>
      </c>
      <c r="U34" s="271" t="s">
        <v>219</v>
      </c>
      <c r="V34" s="271">
        <v>30</v>
      </c>
      <c r="W34" s="271"/>
      <c r="X34" s="271"/>
      <c r="Y34" s="271">
        <v>5</v>
      </c>
      <c r="Z34" s="271"/>
      <c r="AA34" s="273" t="s">
        <v>203</v>
      </c>
      <c r="AB34" s="274" t="s">
        <v>202</v>
      </c>
    </row>
    <row r="35" spans="1:28" ht="13.8" thickBot="1" x14ac:dyDescent="0.3">
      <c r="A35" s="236">
        <v>29</v>
      </c>
      <c r="B35" s="235"/>
      <c r="C35" s="235"/>
      <c r="D35" s="265"/>
      <c r="E35" s="266">
        <v>0.29099999999999998</v>
      </c>
      <c r="F35" s="266">
        <f t="shared" si="3"/>
        <v>2.0000000000000018E-2</v>
      </c>
      <c r="G35" s="266">
        <v>0.27099999999999996</v>
      </c>
      <c r="H35" s="266">
        <v>0.311</v>
      </c>
      <c r="I35" s="266"/>
      <c r="J35" s="266">
        <v>0.26100000000000001</v>
      </c>
      <c r="K35" s="266">
        <v>0.32099999999999995</v>
      </c>
      <c r="L35" s="266"/>
      <c r="M35" s="266">
        <v>0.251</v>
      </c>
      <c r="N35" s="266">
        <v>0.33099999999999996</v>
      </c>
      <c r="O35" s="232">
        <f t="shared" si="0"/>
        <v>0</v>
      </c>
      <c r="P35" s="231">
        <f t="shared" si="1"/>
        <v>0</v>
      </c>
      <c r="Q35" s="230">
        <f t="shared" si="2"/>
        <v>0</v>
      </c>
      <c r="S35" s="277" t="s">
        <v>293</v>
      </c>
      <c r="T35" s="278" t="s">
        <v>218</v>
      </c>
      <c r="U35" s="271" t="s">
        <v>217</v>
      </c>
      <c r="V35" s="271">
        <v>120</v>
      </c>
      <c r="W35" s="271"/>
      <c r="X35" s="271"/>
      <c r="Y35" s="271">
        <v>5</v>
      </c>
      <c r="Z35" s="271"/>
      <c r="AA35" s="273" t="s">
        <v>203</v>
      </c>
      <c r="AB35" s="274" t="s">
        <v>206</v>
      </c>
    </row>
    <row r="36" spans="1:28" ht="13.8" thickBot="1" x14ac:dyDescent="0.3">
      <c r="A36" s="236">
        <v>30</v>
      </c>
      <c r="B36" s="235"/>
      <c r="C36" s="235"/>
      <c r="D36" s="265"/>
      <c r="E36" s="266">
        <v>0.29549999999999998</v>
      </c>
      <c r="F36" s="266">
        <f t="shared" si="3"/>
        <v>2.0000000000000018E-2</v>
      </c>
      <c r="G36" s="266">
        <v>0.27549999999999997</v>
      </c>
      <c r="H36" s="266">
        <v>0.3155</v>
      </c>
      <c r="I36" s="266"/>
      <c r="J36" s="266">
        <v>0.26549999999999996</v>
      </c>
      <c r="K36" s="266">
        <v>0.32550000000000001</v>
      </c>
      <c r="L36" s="266"/>
      <c r="M36" s="266">
        <v>0.2555</v>
      </c>
      <c r="N36" s="266">
        <v>0.33549999999999996</v>
      </c>
      <c r="O36" s="232">
        <f t="shared" si="0"/>
        <v>0</v>
      </c>
      <c r="P36" s="231">
        <f t="shared" si="1"/>
        <v>0</v>
      </c>
      <c r="Q36" s="230">
        <f t="shared" si="2"/>
        <v>0</v>
      </c>
      <c r="S36" s="277" t="s">
        <v>294</v>
      </c>
      <c r="T36" s="278" t="s">
        <v>216</v>
      </c>
      <c r="U36" s="271" t="s">
        <v>215</v>
      </c>
      <c r="V36" s="271">
        <v>140</v>
      </c>
      <c r="W36" s="271"/>
      <c r="X36" s="271"/>
      <c r="Y36" s="271">
        <v>5</v>
      </c>
      <c r="Z36" s="271"/>
      <c r="AA36" s="273" t="s">
        <v>203</v>
      </c>
      <c r="AB36" s="274" t="s">
        <v>202</v>
      </c>
    </row>
    <row r="37" spans="1:28" ht="13.8" thickBot="1" x14ac:dyDescent="0.3">
      <c r="A37" s="236">
        <v>31</v>
      </c>
      <c r="B37" s="235"/>
      <c r="C37" s="235"/>
      <c r="D37" s="265"/>
      <c r="E37" s="266">
        <v>0.25105609510257332</v>
      </c>
      <c r="F37" s="266">
        <f t="shared" si="3"/>
        <v>2.0000000000000018E-2</v>
      </c>
      <c r="G37" s="266">
        <v>0.23105609510257333</v>
      </c>
      <c r="H37" s="266">
        <v>0.27105609510257334</v>
      </c>
      <c r="I37" s="266"/>
      <c r="J37" s="266">
        <v>0.22105609510257332</v>
      </c>
      <c r="K37" s="266">
        <v>0.28105609510257334</v>
      </c>
      <c r="L37" s="266"/>
      <c r="M37" s="266">
        <v>0.21105609510257331</v>
      </c>
      <c r="N37" s="266">
        <v>0.2910560951025733</v>
      </c>
      <c r="O37" s="232">
        <f t="shared" si="0"/>
        <v>0</v>
      </c>
      <c r="P37" s="231">
        <f t="shared" si="1"/>
        <v>0</v>
      </c>
      <c r="Q37" s="230">
        <f t="shared" si="2"/>
        <v>0</v>
      </c>
      <c r="S37" s="277" t="s">
        <v>295</v>
      </c>
      <c r="T37" s="278" t="s">
        <v>214</v>
      </c>
      <c r="U37" s="271" t="s">
        <v>213</v>
      </c>
      <c r="V37" s="271">
        <v>70</v>
      </c>
      <c r="W37" s="271"/>
      <c r="X37" s="271"/>
      <c r="Y37" s="271">
        <v>9</v>
      </c>
      <c r="Z37" s="271"/>
      <c r="AA37" s="273" t="s">
        <v>203</v>
      </c>
      <c r="AB37" s="274" t="s">
        <v>202</v>
      </c>
    </row>
    <row r="38" spans="1:28" ht="13.8" thickBot="1" x14ac:dyDescent="0.3">
      <c r="A38" s="236">
        <v>32</v>
      </c>
      <c r="B38" s="235"/>
      <c r="C38" s="235"/>
      <c r="D38" s="265"/>
      <c r="E38" s="266">
        <v>0.24959222222222222</v>
      </c>
      <c r="F38" s="266">
        <f t="shared" si="3"/>
        <v>2.0000000000000018E-2</v>
      </c>
      <c r="G38" s="266">
        <v>0.22959222222222223</v>
      </c>
      <c r="H38" s="266">
        <v>0.26959222222222223</v>
      </c>
      <c r="I38" s="266"/>
      <c r="J38" s="266">
        <v>0.21959222222222222</v>
      </c>
      <c r="K38" s="266">
        <v>0.27959222222222224</v>
      </c>
      <c r="L38" s="266"/>
      <c r="M38" s="266">
        <v>0.20959222222222221</v>
      </c>
      <c r="N38" s="266">
        <v>0.2895922222222222</v>
      </c>
      <c r="O38" s="232">
        <f t="shared" si="0"/>
        <v>0</v>
      </c>
      <c r="P38" s="231">
        <f t="shared" si="1"/>
        <v>0</v>
      </c>
      <c r="Q38" s="230">
        <f t="shared" si="2"/>
        <v>0</v>
      </c>
      <c r="S38" s="277" t="s">
        <v>296</v>
      </c>
      <c r="T38" s="278" t="s">
        <v>212</v>
      </c>
      <c r="U38" s="271" t="s">
        <v>211</v>
      </c>
      <c r="V38" s="271">
        <v>100</v>
      </c>
      <c r="W38" s="271"/>
      <c r="X38" s="271"/>
      <c r="Y38" s="271">
        <v>9</v>
      </c>
      <c r="Z38" s="271"/>
      <c r="AA38" s="273" t="s">
        <v>203</v>
      </c>
      <c r="AB38" s="274" t="s">
        <v>202</v>
      </c>
    </row>
    <row r="39" spans="1:28" ht="13.8" thickBot="1" x14ac:dyDescent="0.3">
      <c r="A39" s="236">
        <v>33</v>
      </c>
      <c r="B39" s="235"/>
      <c r="C39" s="235"/>
      <c r="D39" s="265"/>
      <c r="E39" s="266">
        <v>0.25</v>
      </c>
      <c r="F39" s="266">
        <f t="shared" si="3"/>
        <v>2.0000000000000018E-2</v>
      </c>
      <c r="G39" s="266">
        <v>0.23</v>
      </c>
      <c r="H39" s="266">
        <v>0.27</v>
      </c>
      <c r="I39" s="266"/>
      <c r="J39" s="266">
        <v>0.22</v>
      </c>
      <c r="K39" s="266">
        <v>0.28000000000000003</v>
      </c>
      <c r="L39" s="266"/>
      <c r="M39" s="266">
        <v>0.21</v>
      </c>
      <c r="N39" s="266">
        <v>0.28999999999999998</v>
      </c>
      <c r="O39" s="232">
        <f t="shared" si="0"/>
        <v>0</v>
      </c>
      <c r="P39" s="231">
        <f t="shared" si="1"/>
        <v>0</v>
      </c>
      <c r="Q39" s="230">
        <f t="shared" si="2"/>
        <v>0</v>
      </c>
      <c r="S39" s="277" t="s">
        <v>297</v>
      </c>
      <c r="T39" s="278" t="s">
        <v>210</v>
      </c>
      <c r="U39" s="271" t="s">
        <v>209</v>
      </c>
      <c r="V39" s="271">
        <v>30</v>
      </c>
      <c r="W39" s="271"/>
      <c r="X39" s="271"/>
      <c r="Y39" s="271">
        <v>9</v>
      </c>
      <c r="Z39" s="271"/>
      <c r="AA39" s="273" t="s">
        <v>203</v>
      </c>
      <c r="AB39" s="274" t="s">
        <v>202</v>
      </c>
    </row>
    <row r="40" spans="1:28" ht="13.8" thickBot="1" x14ac:dyDescent="0.3">
      <c r="A40" s="236">
        <v>34</v>
      </c>
      <c r="B40" s="235"/>
      <c r="C40" s="235"/>
      <c r="D40" s="265"/>
      <c r="E40" s="266">
        <v>0.26283348002112294</v>
      </c>
      <c r="F40" s="266">
        <f t="shared" si="3"/>
        <v>2.0000000000000018E-2</v>
      </c>
      <c r="G40" s="266">
        <v>0.24283348002112295</v>
      </c>
      <c r="H40" s="266">
        <v>0.28283348002112296</v>
      </c>
      <c r="I40" s="266"/>
      <c r="J40" s="266">
        <v>0.23283348002112295</v>
      </c>
      <c r="K40" s="266">
        <v>0.29283348002112297</v>
      </c>
      <c r="L40" s="266"/>
      <c r="M40" s="266">
        <v>0.22283348002112294</v>
      </c>
      <c r="N40" s="266">
        <v>0.30283348002112292</v>
      </c>
      <c r="O40" s="232">
        <f t="shared" si="0"/>
        <v>0</v>
      </c>
      <c r="P40" s="231">
        <f t="shared" si="1"/>
        <v>0</v>
      </c>
      <c r="Q40" s="230">
        <f t="shared" si="2"/>
        <v>0</v>
      </c>
      <c r="S40" s="277" t="s">
        <v>298</v>
      </c>
      <c r="T40" s="278" t="s">
        <v>208</v>
      </c>
      <c r="U40" s="271" t="s">
        <v>207</v>
      </c>
      <c r="V40" s="271">
        <v>120</v>
      </c>
      <c r="W40" s="271"/>
      <c r="X40" s="271"/>
      <c r="Y40" s="271">
        <v>9</v>
      </c>
      <c r="Z40" s="271"/>
      <c r="AA40" s="273" t="s">
        <v>203</v>
      </c>
      <c r="AB40" s="274" t="s">
        <v>206</v>
      </c>
    </row>
    <row r="41" spans="1:28" ht="13.8" thickBot="1" x14ac:dyDescent="0.3">
      <c r="A41" s="236">
        <v>35</v>
      </c>
      <c r="B41" s="235"/>
      <c r="C41" s="235"/>
      <c r="D41" s="265"/>
      <c r="E41" s="266">
        <v>0.25519888888888886</v>
      </c>
      <c r="F41" s="266">
        <f t="shared" si="3"/>
        <v>2.0000000000000018E-2</v>
      </c>
      <c r="G41" s="266">
        <v>0.23519888888888887</v>
      </c>
      <c r="H41" s="266">
        <v>0.27519888888888888</v>
      </c>
      <c r="I41" s="266"/>
      <c r="J41" s="266">
        <v>0.22519888888888887</v>
      </c>
      <c r="K41" s="266">
        <v>0.28519888888888889</v>
      </c>
      <c r="L41" s="266"/>
      <c r="M41" s="266">
        <v>0.21519888888888886</v>
      </c>
      <c r="N41" s="266">
        <v>0.29519888888888884</v>
      </c>
      <c r="O41" s="232">
        <f t="shared" si="0"/>
        <v>0</v>
      </c>
      <c r="P41" s="231">
        <f t="shared" si="1"/>
        <v>0</v>
      </c>
      <c r="Q41" s="230">
        <f t="shared" si="2"/>
        <v>0</v>
      </c>
      <c r="S41" s="277" t="s">
        <v>299</v>
      </c>
      <c r="T41" s="278" t="s">
        <v>205</v>
      </c>
      <c r="U41" s="271" t="s">
        <v>204</v>
      </c>
      <c r="V41" s="271">
        <v>140</v>
      </c>
      <c r="W41" s="271"/>
      <c r="X41" s="271"/>
      <c r="Y41" s="271">
        <v>9</v>
      </c>
      <c r="Z41" s="271"/>
      <c r="AA41" s="273" t="s">
        <v>203</v>
      </c>
      <c r="AB41" s="274" t="s">
        <v>202</v>
      </c>
    </row>
    <row r="42" spans="1:28" x14ac:dyDescent="0.25">
      <c r="A42" s="236">
        <v>36</v>
      </c>
      <c r="B42" s="235">
        <v>1</v>
      </c>
      <c r="C42" s="235"/>
      <c r="D42" s="265"/>
      <c r="E42" s="266">
        <v>0.32921055555555556</v>
      </c>
      <c r="F42" s="266">
        <f t="shared" si="3"/>
        <v>2.0000000000000018E-2</v>
      </c>
      <c r="G42" s="266">
        <v>0.30921055555555554</v>
      </c>
      <c r="H42" s="266">
        <v>0.34921055555555558</v>
      </c>
      <c r="I42" s="266"/>
      <c r="J42" s="266">
        <v>0.29921055555555554</v>
      </c>
      <c r="K42" s="266">
        <v>0.35921055555555559</v>
      </c>
      <c r="L42" s="266"/>
      <c r="M42" s="266">
        <v>0.28921055555555558</v>
      </c>
      <c r="N42" s="266">
        <v>0.36921055555555554</v>
      </c>
      <c r="O42" s="232">
        <f t="shared" si="0"/>
        <v>0</v>
      </c>
      <c r="P42" s="231">
        <f t="shared" si="1"/>
        <v>0</v>
      </c>
      <c r="Q42" s="230">
        <f t="shared" si="2"/>
        <v>0</v>
      </c>
      <c r="S42" s="376">
        <v>101</v>
      </c>
      <c r="T42" s="377"/>
      <c r="U42" s="382"/>
      <c r="V42" s="382">
        <v>70</v>
      </c>
      <c r="W42" s="382" t="s">
        <v>186</v>
      </c>
      <c r="X42" s="382"/>
      <c r="Y42" s="376" t="s">
        <v>201</v>
      </c>
      <c r="Z42" s="377"/>
      <c r="AA42" s="382"/>
      <c r="AB42" s="388" t="s">
        <v>200</v>
      </c>
    </row>
    <row r="43" spans="1:28" ht="13.8" thickBot="1" x14ac:dyDescent="0.3">
      <c r="A43" s="236">
        <v>37</v>
      </c>
      <c r="B43" s="235">
        <v>1</v>
      </c>
      <c r="C43" s="235"/>
      <c r="D43" s="265"/>
      <c r="E43" s="266">
        <v>0.35149999999999998</v>
      </c>
      <c r="F43" s="266">
        <f t="shared" si="3"/>
        <v>2.0000000000000018E-2</v>
      </c>
      <c r="G43" s="266">
        <v>0.33149999999999996</v>
      </c>
      <c r="H43" s="266">
        <v>0.3715</v>
      </c>
      <c r="I43" s="266"/>
      <c r="J43" s="266">
        <v>0.32150000000000001</v>
      </c>
      <c r="K43" s="266">
        <v>0.38149999999999995</v>
      </c>
      <c r="L43" s="266"/>
      <c r="M43" s="266">
        <v>0.3115</v>
      </c>
      <c r="N43" s="266">
        <v>0.39149999999999996</v>
      </c>
      <c r="O43" s="232">
        <f t="shared" si="0"/>
        <v>0</v>
      </c>
      <c r="P43" s="231">
        <f t="shared" si="1"/>
        <v>0</v>
      </c>
      <c r="Q43" s="230">
        <f t="shared" si="2"/>
        <v>0</v>
      </c>
      <c r="S43" s="380"/>
      <c r="T43" s="381"/>
      <c r="U43" s="384"/>
      <c r="V43" s="384"/>
      <c r="W43" s="384"/>
      <c r="X43" s="384"/>
      <c r="Y43" s="380"/>
      <c r="Z43" s="381"/>
      <c r="AA43" s="384"/>
      <c r="AB43" s="389"/>
    </row>
    <row r="44" spans="1:28" ht="13.8" thickBot="1" x14ac:dyDescent="0.3">
      <c r="A44" s="236">
        <v>38</v>
      </c>
      <c r="B44" s="235">
        <v>1</v>
      </c>
      <c r="C44" s="235"/>
      <c r="D44" s="265"/>
      <c r="E44" s="266">
        <v>0.36649999999999999</v>
      </c>
      <c r="F44" s="266">
        <f t="shared" si="3"/>
        <v>2.0000000000000018E-2</v>
      </c>
      <c r="G44" s="266">
        <v>0.34649999999999997</v>
      </c>
      <c r="H44" s="266">
        <v>0.38650000000000001</v>
      </c>
      <c r="I44" s="266"/>
      <c r="J44" s="266">
        <v>0.33650000000000002</v>
      </c>
      <c r="K44" s="266">
        <v>0.39649999999999996</v>
      </c>
      <c r="L44" s="266"/>
      <c r="M44" s="266">
        <v>0.32650000000000001</v>
      </c>
      <c r="N44" s="266">
        <v>0.40649999999999997</v>
      </c>
      <c r="O44" s="232">
        <f t="shared" si="0"/>
        <v>0</v>
      </c>
      <c r="P44" s="231">
        <f t="shared" si="1"/>
        <v>0</v>
      </c>
      <c r="Q44" s="230">
        <f t="shared" si="2"/>
        <v>0</v>
      </c>
      <c r="S44" s="372" t="s">
        <v>199</v>
      </c>
      <c r="T44" s="373"/>
      <c r="U44" s="271"/>
      <c r="V44" s="271">
        <v>70</v>
      </c>
      <c r="W44" s="271" t="s">
        <v>198</v>
      </c>
      <c r="X44" s="271"/>
      <c r="Y44" s="271">
        <v>24</v>
      </c>
      <c r="Z44" s="271"/>
      <c r="AA44" s="276" t="s">
        <v>190</v>
      </c>
      <c r="AB44" s="274" t="s">
        <v>189</v>
      </c>
    </row>
    <row r="45" spans="1:28" ht="12.75" customHeight="1" thickBot="1" x14ac:dyDescent="0.3">
      <c r="A45" s="236">
        <v>39</v>
      </c>
      <c r="B45" s="235">
        <v>1</v>
      </c>
      <c r="C45" s="235"/>
      <c r="D45" s="265"/>
      <c r="E45" s="266">
        <v>0.35150000000000003</v>
      </c>
      <c r="F45" s="266">
        <f t="shared" si="3"/>
        <v>2.0000000000000018E-2</v>
      </c>
      <c r="G45" s="266">
        <v>0.33150000000000002</v>
      </c>
      <c r="H45" s="266">
        <v>0.37150000000000005</v>
      </c>
      <c r="I45" s="266"/>
      <c r="J45" s="266">
        <v>0.32150000000000001</v>
      </c>
      <c r="K45" s="266">
        <v>0.38150000000000006</v>
      </c>
      <c r="L45" s="266"/>
      <c r="M45" s="266">
        <v>0.31150000000000005</v>
      </c>
      <c r="N45" s="266">
        <v>0.39150000000000001</v>
      </c>
      <c r="O45" s="232">
        <f t="shared" si="0"/>
        <v>0</v>
      </c>
      <c r="P45" s="231">
        <f t="shared" si="1"/>
        <v>0</v>
      </c>
      <c r="Q45" s="230">
        <f t="shared" si="2"/>
        <v>0</v>
      </c>
      <c r="S45" s="372" t="s">
        <v>197</v>
      </c>
      <c r="T45" s="373"/>
      <c r="U45" s="271"/>
      <c r="V45" s="271">
        <v>100</v>
      </c>
      <c r="W45" s="271"/>
      <c r="X45" s="271"/>
      <c r="Y45" s="271">
        <v>24</v>
      </c>
      <c r="Z45" s="271"/>
      <c r="AA45" s="276" t="s">
        <v>190</v>
      </c>
      <c r="AB45" s="274" t="s">
        <v>189</v>
      </c>
    </row>
    <row r="46" spans="1:28" ht="13.8" thickBot="1" x14ac:dyDescent="0.3">
      <c r="A46" s="236">
        <v>40</v>
      </c>
      <c r="B46" s="235">
        <v>1</v>
      </c>
      <c r="C46" s="235"/>
      <c r="D46" s="265"/>
      <c r="E46" s="266">
        <v>0.35773693943596852</v>
      </c>
      <c r="F46" s="266">
        <f t="shared" si="3"/>
        <v>2.0000000000000018E-2</v>
      </c>
      <c r="G46" s="266">
        <v>0.3377369394359685</v>
      </c>
      <c r="H46" s="266">
        <v>0.37773693943596853</v>
      </c>
      <c r="I46" s="266"/>
      <c r="J46" s="266">
        <v>0.32773693943596849</v>
      </c>
      <c r="K46" s="266">
        <v>0.38773693943596854</v>
      </c>
      <c r="L46" s="266"/>
      <c r="M46" s="266">
        <v>0.31773693943596854</v>
      </c>
      <c r="N46" s="266">
        <v>0.3977369394359685</v>
      </c>
      <c r="O46" s="232">
        <f t="shared" si="0"/>
        <v>0</v>
      </c>
      <c r="P46" s="231">
        <f t="shared" si="1"/>
        <v>0</v>
      </c>
      <c r="Q46" s="230">
        <f t="shared" si="2"/>
        <v>0</v>
      </c>
      <c r="S46" s="372" t="s">
        <v>196</v>
      </c>
      <c r="T46" s="373"/>
      <c r="U46" s="271"/>
      <c r="V46" s="271">
        <v>30</v>
      </c>
      <c r="W46" s="271"/>
      <c r="X46" s="271"/>
      <c r="Y46" s="271">
        <v>24</v>
      </c>
      <c r="Z46" s="271"/>
      <c r="AA46" s="276" t="s">
        <v>190</v>
      </c>
      <c r="AB46" s="274" t="s">
        <v>189</v>
      </c>
    </row>
    <row r="47" spans="1:28" ht="13.8" thickBot="1" x14ac:dyDescent="0.3">
      <c r="A47" s="236">
        <v>41</v>
      </c>
      <c r="B47" s="235"/>
      <c r="C47" s="235"/>
      <c r="D47" s="265"/>
      <c r="E47" s="266">
        <v>0.26224111111111115</v>
      </c>
      <c r="F47" s="266">
        <f t="shared" si="3"/>
        <v>2.0000000000000018E-2</v>
      </c>
      <c r="G47" s="266">
        <v>0.24224111111111116</v>
      </c>
      <c r="H47" s="266">
        <v>0.28224111111111116</v>
      </c>
      <c r="I47" s="266"/>
      <c r="J47" s="266">
        <v>0.23224111111111115</v>
      </c>
      <c r="K47" s="266">
        <v>0.29224111111111117</v>
      </c>
      <c r="L47" s="266"/>
      <c r="M47" s="266">
        <v>0.22224111111111114</v>
      </c>
      <c r="N47" s="266">
        <v>0.30224111111111113</v>
      </c>
      <c r="O47" s="232">
        <f t="shared" si="0"/>
        <v>0</v>
      </c>
      <c r="P47" s="231">
        <f t="shared" si="1"/>
        <v>0</v>
      </c>
      <c r="Q47" s="230">
        <f t="shared" si="2"/>
        <v>0</v>
      </c>
      <c r="S47" s="372" t="s">
        <v>195</v>
      </c>
      <c r="T47" s="373"/>
      <c r="U47" s="271"/>
      <c r="V47" s="271">
        <v>120</v>
      </c>
      <c r="W47" s="271"/>
      <c r="X47" s="271"/>
      <c r="Y47" s="271">
        <v>24</v>
      </c>
      <c r="Z47" s="271"/>
      <c r="AA47" s="276" t="s">
        <v>190</v>
      </c>
      <c r="AB47" s="274" t="s">
        <v>194</v>
      </c>
    </row>
    <row r="48" spans="1:28" ht="13.8" thickBot="1" x14ac:dyDescent="0.3">
      <c r="A48" s="236">
        <v>42</v>
      </c>
      <c r="B48" s="235"/>
      <c r="C48" s="235"/>
      <c r="D48" s="265"/>
      <c r="E48" s="266">
        <v>0.25522888888888889</v>
      </c>
      <c r="F48" s="266">
        <f t="shared" si="3"/>
        <v>2.0000000000000018E-2</v>
      </c>
      <c r="G48" s="266">
        <v>0.2352288888888889</v>
      </c>
      <c r="H48" s="266">
        <v>0.27522888888888891</v>
      </c>
      <c r="I48" s="266"/>
      <c r="J48" s="266">
        <v>0.2252288888888889</v>
      </c>
      <c r="K48" s="266">
        <v>0.28522888888888887</v>
      </c>
      <c r="L48" s="266"/>
      <c r="M48" s="266">
        <v>0.21522888888888889</v>
      </c>
      <c r="N48" s="266">
        <v>0.29522888888888887</v>
      </c>
      <c r="O48" s="232">
        <f t="shared" si="0"/>
        <v>0</v>
      </c>
      <c r="P48" s="231">
        <f t="shared" si="1"/>
        <v>0</v>
      </c>
      <c r="Q48" s="230">
        <f t="shared" si="2"/>
        <v>0</v>
      </c>
      <c r="S48" s="372" t="s">
        <v>193</v>
      </c>
      <c r="T48" s="373"/>
      <c r="U48" s="271"/>
      <c r="V48" s="271">
        <v>70</v>
      </c>
      <c r="W48" s="271"/>
      <c r="X48" s="271"/>
      <c r="Y48" s="271">
        <v>38</v>
      </c>
      <c r="Z48" s="271"/>
      <c r="AA48" s="276" t="s">
        <v>190</v>
      </c>
      <c r="AB48" s="274" t="s">
        <v>189</v>
      </c>
    </row>
    <row r="49" spans="1:28" ht="13.8" thickBot="1" x14ac:dyDescent="0.3">
      <c r="A49" s="236">
        <v>43</v>
      </c>
      <c r="B49" s="235"/>
      <c r="C49" s="235"/>
      <c r="D49" s="265"/>
      <c r="E49" s="266">
        <v>0.25872215975345658</v>
      </c>
      <c r="F49" s="266">
        <f t="shared" si="3"/>
        <v>2.0000000000000018E-2</v>
      </c>
      <c r="G49" s="266">
        <v>0.23872215975345659</v>
      </c>
      <c r="H49" s="266">
        <v>0.2787221597534566</v>
      </c>
      <c r="I49" s="266"/>
      <c r="J49" s="266">
        <v>0.22872215975345658</v>
      </c>
      <c r="K49" s="266">
        <v>0.28872215975345661</v>
      </c>
      <c r="L49" s="266"/>
      <c r="M49" s="266">
        <v>0.21872215975345657</v>
      </c>
      <c r="N49" s="266">
        <v>0.29872215975345656</v>
      </c>
      <c r="O49" s="232">
        <f t="shared" si="0"/>
        <v>0</v>
      </c>
      <c r="P49" s="231">
        <f t="shared" si="1"/>
        <v>0</v>
      </c>
      <c r="Q49" s="230">
        <f t="shared" si="2"/>
        <v>0</v>
      </c>
      <c r="S49" s="372" t="s">
        <v>192</v>
      </c>
      <c r="T49" s="373"/>
      <c r="U49" s="271"/>
      <c r="V49" s="271">
        <v>100</v>
      </c>
      <c r="W49" s="271"/>
      <c r="X49" s="271"/>
      <c r="Y49" s="271">
        <v>38</v>
      </c>
      <c r="Z49" s="271"/>
      <c r="AA49" s="276" t="s">
        <v>190</v>
      </c>
      <c r="AB49" s="274" t="s">
        <v>189</v>
      </c>
    </row>
    <row r="50" spans="1:28" ht="13.8" thickBot="1" x14ac:dyDescent="0.3">
      <c r="A50" s="236">
        <v>44</v>
      </c>
      <c r="B50" s="235"/>
      <c r="C50" s="235"/>
      <c r="D50" s="265"/>
      <c r="E50" s="266">
        <v>0.26096333333333332</v>
      </c>
      <c r="F50" s="266">
        <f t="shared" si="3"/>
        <v>2.0000000000000018E-2</v>
      </c>
      <c r="G50" s="266">
        <v>0.24096333333333333</v>
      </c>
      <c r="H50" s="266">
        <v>0.28096333333333334</v>
      </c>
      <c r="I50" s="266"/>
      <c r="J50" s="266">
        <v>0.23096333333333333</v>
      </c>
      <c r="K50" s="266">
        <v>0.29096333333333335</v>
      </c>
      <c r="L50" s="266"/>
      <c r="M50" s="266">
        <v>0.22096333333333332</v>
      </c>
      <c r="N50" s="266">
        <v>0.3009633333333333</v>
      </c>
      <c r="O50" s="232">
        <f t="shared" si="0"/>
        <v>0</v>
      </c>
      <c r="P50" s="231">
        <f t="shared" si="1"/>
        <v>0</v>
      </c>
      <c r="Q50" s="230">
        <f t="shared" si="2"/>
        <v>0</v>
      </c>
      <c r="S50" s="372" t="s">
        <v>191</v>
      </c>
      <c r="T50" s="373"/>
      <c r="U50" s="271"/>
      <c r="V50" s="271">
        <v>120</v>
      </c>
      <c r="W50" s="271"/>
      <c r="X50" s="271"/>
      <c r="Y50" s="271">
        <v>38</v>
      </c>
      <c r="Z50" s="271"/>
      <c r="AA50" s="276" t="s">
        <v>190</v>
      </c>
      <c r="AB50" s="274" t="s">
        <v>300</v>
      </c>
    </row>
    <row r="51" spans="1:28" x14ac:dyDescent="0.25">
      <c r="A51" s="236">
        <v>45</v>
      </c>
      <c r="B51" s="235"/>
      <c r="C51" s="235"/>
      <c r="D51" s="265"/>
      <c r="E51" s="266">
        <v>0.25418888888888891</v>
      </c>
      <c r="F51" s="266">
        <f t="shared" si="3"/>
        <v>2.0000000000000018E-2</v>
      </c>
      <c r="G51" s="266">
        <v>0.23418888888888892</v>
      </c>
      <c r="H51" s="266">
        <v>0.27418888888888893</v>
      </c>
      <c r="I51" s="266"/>
      <c r="J51" s="266">
        <v>0.22418888888888891</v>
      </c>
      <c r="K51" s="266">
        <v>0.28418888888888894</v>
      </c>
      <c r="L51" s="266"/>
      <c r="M51" s="266">
        <v>0.2141888888888889</v>
      </c>
      <c r="N51" s="266">
        <v>0.29418888888888889</v>
      </c>
      <c r="O51" s="232">
        <f t="shared" si="0"/>
        <v>0</v>
      </c>
      <c r="P51" s="231">
        <f t="shared" si="1"/>
        <v>0</v>
      </c>
      <c r="Q51" s="230">
        <f t="shared" si="2"/>
        <v>0</v>
      </c>
    </row>
    <row r="52" spans="1:28" x14ac:dyDescent="0.25">
      <c r="A52" s="236">
        <v>46</v>
      </c>
      <c r="B52" s="235"/>
      <c r="C52" s="235"/>
      <c r="D52" s="265"/>
      <c r="E52" s="266">
        <v>0.25300847681601379</v>
      </c>
      <c r="F52" s="266">
        <f t="shared" si="3"/>
        <v>2.0000000000000018E-2</v>
      </c>
      <c r="G52" s="266">
        <v>0.2330084768160138</v>
      </c>
      <c r="H52" s="266">
        <v>0.27300847681601381</v>
      </c>
      <c r="I52" s="266"/>
      <c r="J52" s="266">
        <v>0.2230084768160138</v>
      </c>
      <c r="K52" s="266">
        <v>0.28300847681601382</v>
      </c>
      <c r="L52" s="266"/>
      <c r="M52" s="266">
        <v>0.21300847681601379</v>
      </c>
      <c r="N52" s="266">
        <v>0.29300847681601377</v>
      </c>
      <c r="O52" s="232">
        <f t="shared" si="0"/>
        <v>0</v>
      </c>
      <c r="P52" s="231">
        <f t="shared" si="1"/>
        <v>0</v>
      </c>
      <c r="Q52" s="230">
        <f t="shared" si="2"/>
        <v>0</v>
      </c>
    </row>
    <row r="53" spans="1:28" ht="15.6" x14ac:dyDescent="0.3">
      <c r="A53" s="236">
        <v>47</v>
      </c>
      <c r="B53" s="235"/>
      <c r="C53" s="235"/>
      <c r="D53" s="265"/>
      <c r="E53" s="266">
        <v>0.253</v>
      </c>
      <c r="F53" s="266">
        <f t="shared" si="3"/>
        <v>2.0000000000000018E-2</v>
      </c>
      <c r="G53" s="266">
        <v>0.23300000000000001</v>
      </c>
      <c r="H53" s="266">
        <v>0.27300000000000002</v>
      </c>
      <c r="I53" s="266"/>
      <c r="J53" s="266">
        <v>0.223</v>
      </c>
      <c r="K53" s="266">
        <v>0.28300000000000003</v>
      </c>
      <c r="L53" s="266"/>
      <c r="M53" s="266">
        <v>0.21299999999999999</v>
      </c>
      <c r="N53" s="266">
        <v>0.29299999999999998</v>
      </c>
      <c r="O53" s="232">
        <f t="shared" si="0"/>
        <v>0</v>
      </c>
      <c r="P53" s="231">
        <f t="shared" si="1"/>
        <v>0</v>
      </c>
      <c r="Q53" s="230">
        <f t="shared" si="2"/>
        <v>0</v>
      </c>
      <c r="S53" s="279" t="s">
        <v>301</v>
      </c>
    </row>
    <row r="54" spans="1:28" ht="15.6" x14ac:dyDescent="0.3">
      <c r="A54" s="236">
        <v>48</v>
      </c>
      <c r="B54" s="235"/>
      <c r="C54" s="235"/>
      <c r="D54" s="265"/>
      <c r="E54" s="266">
        <v>0.245</v>
      </c>
      <c r="F54" s="266">
        <f t="shared" si="3"/>
        <v>2.0000000000000018E-2</v>
      </c>
      <c r="G54" s="266">
        <v>0.22500000000000001</v>
      </c>
      <c r="H54" s="266">
        <v>0.26500000000000001</v>
      </c>
      <c r="I54" s="266"/>
      <c r="J54" s="266">
        <v>0.215</v>
      </c>
      <c r="K54" s="266">
        <v>0.27500000000000002</v>
      </c>
      <c r="L54" s="266"/>
      <c r="M54" s="266">
        <v>0.20499999999999999</v>
      </c>
      <c r="N54" s="266">
        <v>0.28499999999999998</v>
      </c>
      <c r="O54" s="232">
        <f t="shared" si="0"/>
        <v>0</v>
      </c>
      <c r="P54" s="231">
        <f t="shared" si="1"/>
        <v>0</v>
      </c>
      <c r="Q54" s="230">
        <f t="shared" si="2"/>
        <v>0</v>
      </c>
      <c r="S54" s="279" t="s">
        <v>302</v>
      </c>
    </row>
    <row r="55" spans="1:28" x14ac:dyDescent="0.25">
      <c r="A55" s="236">
        <v>49</v>
      </c>
      <c r="B55" s="235"/>
      <c r="C55" s="235"/>
      <c r="D55" s="265"/>
      <c r="E55" s="266">
        <v>0.2465</v>
      </c>
      <c r="F55" s="266">
        <f t="shared" si="3"/>
        <v>2.0000000000000018E-2</v>
      </c>
      <c r="G55" s="266">
        <v>0.22650000000000001</v>
      </c>
      <c r="H55" s="266">
        <v>0.26650000000000001</v>
      </c>
      <c r="I55" s="266"/>
      <c r="J55" s="266">
        <v>0.2165</v>
      </c>
      <c r="K55" s="266">
        <v>0.27649999999999997</v>
      </c>
      <c r="L55" s="266"/>
      <c r="M55" s="266">
        <v>0.20649999999999999</v>
      </c>
      <c r="N55" s="266">
        <v>0.28649999999999998</v>
      </c>
      <c r="O55" s="232">
        <f t="shared" si="0"/>
        <v>0</v>
      </c>
      <c r="P55" s="231">
        <f t="shared" si="1"/>
        <v>0</v>
      </c>
      <c r="Q55" s="230">
        <f t="shared" si="2"/>
        <v>0</v>
      </c>
    </row>
    <row r="56" spans="1:28" ht="30" customHeight="1" x14ac:dyDescent="0.3">
      <c r="A56" s="236">
        <v>50</v>
      </c>
      <c r="B56" s="235"/>
      <c r="C56" s="235"/>
      <c r="D56" s="265"/>
      <c r="E56" s="266">
        <v>0.252</v>
      </c>
      <c r="F56" s="266">
        <f t="shared" si="3"/>
        <v>2.0000000000000018E-2</v>
      </c>
      <c r="G56" s="266">
        <v>0.23200000000000001</v>
      </c>
      <c r="H56" s="266">
        <v>0.27200000000000002</v>
      </c>
      <c r="I56" s="266"/>
      <c r="J56" s="266">
        <v>0.222</v>
      </c>
      <c r="K56" s="266">
        <v>0.28200000000000003</v>
      </c>
      <c r="L56" s="266"/>
      <c r="M56" s="266">
        <v>0.21199999999999999</v>
      </c>
      <c r="N56" s="266">
        <v>0.29199999999999998</v>
      </c>
      <c r="O56" s="232">
        <f t="shared" si="0"/>
        <v>0</v>
      </c>
      <c r="P56" s="231">
        <f t="shared" si="1"/>
        <v>0</v>
      </c>
      <c r="Q56" s="230">
        <f t="shared" si="2"/>
        <v>0</v>
      </c>
      <c r="S56" s="350" t="s">
        <v>303</v>
      </c>
      <c r="T56" s="350"/>
      <c r="U56" s="350"/>
      <c r="V56" s="350"/>
      <c r="W56" s="350"/>
      <c r="X56" s="350"/>
      <c r="Y56" s="350"/>
      <c r="Z56" s="350"/>
      <c r="AA56" s="350"/>
      <c r="AB56" s="350"/>
    </row>
    <row r="57" spans="1:28" ht="15.6" x14ac:dyDescent="0.3">
      <c r="A57" s="236">
        <v>51</v>
      </c>
      <c r="B57" s="235"/>
      <c r="C57" s="235"/>
      <c r="D57" s="265"/>
      <c r="E57" s="266">
        <v>0.21031773459082534</v>
      </c>
      <c r="F57" s="266">
        <f t="shared" si="3"/>
        <v>1.999999999999999E-2</v>
      </c>
      <c r="G57" s="266">
        <v>0.19031773459082535</v>
      </c>
      <c r="H57" s="266">
        <v>0.23031773459082533</v>
      </c>
      <c r="I57" s="266"/>
      <c r="J57" s="266">
        <v>0.18031773459082534</v>
      </c>
      <c r="K57" s="266">
        <v>0.24031773459082534</v>
      </c>
      <c r="L57" s="266"/>
      <c r="M57" s="266">
        <v>0.17031773459082533</v>
      </c>
      <c r="N57" s="266">
        <v>0.25031773459082535</v>
      </c>
      <c r="O57" s="232">
        <f t="shared" si="0"/>
        <v>0</v>
      </c>
      <c r="P57" s="231">
        <f t="shared" si="1"/>
        <v>0</v>
      </c>
      <c r="Q57" s="230">
        <f t="shared" si="2"/>
        <v>0</v>
      </c>
      <c r="S57" s="351" t="s">
        <v>183</v>
      </c>
      <c r="T57" s="351"/>
      <c r="U57" s="351"/>
      <c r="V57" s="351"/>
      <c r="W57" s="351"/>
      <c r="X57" s="351"/>
      <c r="Y57" s="351"/>
      <c r="Z57" s="351"/>
      <c r="AA57" s="351"/>
      <c r="AB57" s="351"/>
    </row>
    <row r="58" spans="1:28" ht="15.6" x14ac:dyDescent="0.3">
      <c r="A58" s="236">
        <v>52</v>
      </c>
      <c r="B58" s="235"/>
      <c r="C58" s="235"/>
      <c r="D58" s="265"/>
      <c r="E58" s="266">
        <v>0.22167251095603233</v>
      </c>
      <c r="F58" s="266">
        <f t="shared" si="3"/>
        <v>1.999999999999999E-2</v>
      </c>
      <c r="G58" s="266">
        <v>0.20167251095603234</v>
      </c>
      <c r="H58" s="266">
        <v>0.24167251095603232</v>
      </c>
      <c r="I58" s="266"/>
      <c r="J58" s="266">
        <v>0.19167251095603233</v>
      </c>
      <c r="K58" s="266">
        <v>0.25167251095603232</v>
      </c>
      <c r="L58" s="266"/>
      <c r="M58" s="266">
        <v>0.18167251095603232</v>
      </c>
      <c r="N58" s="266">
        <v>0.26167251095603233</v>
      </c>
      <c r="O58" s="232">
        <f t="shared" si="0"/>
        <v>0</v>
      </c>
      <c r="P58" s="231">
        <f t="shared" si="1"/>
        <v>0</v>
      </c>
      <c r="Q58" s="230">
        <f t="shared" si="2"/>
        <v>0</v>
      </c>
      <c r="S58" s="351" t="s">
        <v>182</v>
      </c>
      <c r="T58" s="351"/>
      <c r="U58" s="351"/>
      <c r="V58" s="351"/>
      <c r="W58" s="351"/>
      <c r="X58" s="351"/>
      <c r="Y58" s="351"/>
      <c r="Z58" s="351"/>
      <c r="AA58" s="351"/>
      <c r="AB58" s="351"/>
    </row>
    <row r="59" spans="1:28" ht="30" customHeight="1" x14ac:dyDescent="0.3">
      <c r="A59" s="236">
        <v>53</v>
      </c>
      <c r="B59" s="235"/>
      <c r="C59" s="235"/>
      <c r="D59" s="265"/>
      <c r="E59" s="266">
        <v>0.237516</v>
      </c>
      <c r="F59" s="266">
        <f t="shared" si="3"/>
        <v>2.0000000000000018E-2</v>
      </c>
      <c r="G59" s="266">
        <v>0.21751600000000001</v>
      </c>
      <c r="H59" s="266">
        <v>0.25751600000000002</v>
      </c>
      <c r="I59" s="266"/>
      <c r="J59" s="266">
        <v>0.20751600000000001</v>
      </c>
      <c r="K59" s="266">
        <v>0.26751599999999998</v>
      </c>
      <c r="L59" s="266"/>
      <c r="M59" s="266">
        <v>0.197516</v>
      </c>
      <c r="N59" s="266">
        <v>0.27751599999999998</v>
      </c>
      <c r="O59" s="232">
        <f t="shared" si="0"/>
        <v>0</v>
      </c>
      <c r="P59" s="231">
        <f t="shared" si="1"/>
        <v>0</v>
      </c>
      <c r="Q59" s="230">
        <f t="shared" si="2"/>
        <v>0</v>
      </c>
      <c r="S59" s="350" t="s">
        <v>181</v>
      </c>
      <c r="T59" s="351"/>
      <c r="U59" s="351"/>
      <c r="V59" s="351"/>
      <c r="W59" s="351"/>
      <c r="X59" s="351"/>
      <c r="Y59" s="351"/>
      <c r="Z59" s="351"/>
      <c r="AA59" s="351"/>
      <c r="AB59" s="351"/>
    </row>
    <row r="60" spans="1:28" ht="15.6" x14ac:dyDescent="0.3">
      <c r="A60" s="236">
        <v>54</v>
      </c>
      <c r="B60" s="235"/>
      <c r="C60" s="235"/>
      <c r="D60" s="265"/>
      <c r="E60" s="266">
        <v>0.22904399999999997</v>
      </c>
      <c r="F60" s="266">
        <f t="shared" si="3"/>
        <v>1.999999999999999E-2</v>
      </c>
      <c r="G60" s="266">
        <v>0.20904399999999998</v>
      </c>
      <c r="H60" s="266">
        <v>0.24904399999999996</v>
      </c>
      <c r="I60" s="266"/>
      <c r="J60" s="266">
        <v>0.19904399999999997</v>
      </c>
      <c r="K60" s="266">
        <v>0.25904399999999994</v>
      </c>
      <c r="L60" s="266"/>
      <c r="M60" s="266">
        <v>0.18904399999999996</v>
      </c>
      <c r="N60" s="266">
        <v>0.26904399999999995</v>
      </c>
      <c r="O60" s="232">
        <f t="shared" si="0"/>
        <v>0</v>
      </c>
      <c r="P60" s="231">
        <f t="shared" si="1"/>
        <v>0</v>
      </c>
      <c r="Q60" s="230">
        <f t="shared" si="2"/>
        <v>0</v>
      </c>
      <c r="S60" s="351"/>
      <c r="T60" s="351"/>
      <c r="U60" s="351"/>
      <c r="V60" s="351"/>
      <c r="W60" s="351"/>
      <c r="X60" s="351"/>
      <c r="Y60" s="351"/>
      <c r="Z60" s="351"/>
      <c r="AA60" s="351"/>
      <c r="AB60" s="351"/>
    </row>
    <row r="61" spans="1:28" ht="15.6" x14ac:dyDescent="0.3">
      <c r="A61" s="236">
        <v>55</v>
      </c>
      <c r="B61" s="235"/>
      <c r="C61" s="235"/>
      <c r="D61" s="265"/>
      <c r="E61" s="266">
        <v>0.214</v>
      </c>
      <c r="F61" s="266">
        <f t="shared" si="3"/>
        <v>1.999999999999999E-2</v>
      </c>
      <c r="G61" s="266">
        <v>0.19400000000000001</v>
      </c>
      <c r="H61" s="266">
        <v>0.23399999999999999</v>
      </c>
      <c r="I61" s="266"/>
      <c r="J61" s="266">
        <v>0.184</v>
      </c>
      <c r="K61" s="266">
        <v>0.24399999999999999</v>
      </c>
      <c r="L61" s="266"/>
      <c r="M61" s="266">
        <v>0.17399999999999999</v>
      </c>
      <c r="N61" s="266">
        <v>0.254</v>
      </c>
      <c r="O61" s="232">
        <f t="shared" si="0"/>
        <v>0</v>
      </c>
      <c r="P61" s="231">
        <f t="shared" si="1"/>
        <v>0</v>
      </c>
      <c r="Q61" s="230">
        <f t="shared" si="2"/>
        <v>0</v>
      </c>
      <c r="S61" s="351" t="s">
        <v>180</v>
      </c>
      <c r="T61" s="351"/>
      <c r="U61" s="351"/>
      <c r="V61" s="351"/>
      <c r="W61" s="351"/>
      <c r="X61" s="351"/>
      <c r="Y61" s="351"/>
      <c r="Z61" s="351"/>
      <c r="AA61" s="351"/>
      <c r="AB61" s="351"/>
    </row>
    <row r="62" spans="1:28" x14ac:dyDescent="0.25">
      <c r="A62" s="236">
        <v>56</v>
      </c>
      <c r="B62" s="235"/>
      <c r="C62" s="235"/>
      <c r="D62" s="265"/>
      <c r="E62" s="266">
        <v>0.232712</v>
      </c>
      <c r="F62" s="266">
        <f t="shared" si="3"/>
        <v>1.999999999999999E-2</v>
      </c>
      <c r="G62" s="266">
        <v>0.21271200000000001</v>
      </c>
      <c r="H62" s="266">
        <v>0.25271199999999999</v>
      </c>
      <c r="I62" s="266"/>
      <c r="J62" s="266">
        <v>0.202712</v>
      </c>
      <c r="K62" s="266">
        <v>0.262712</v>
      </c>
      <c r="L62" s="266"/>
      <c r="M62" s="266">
        <v>0.19271199999999999</v>
      </c>
      <c r="N62" s="266">
        <v>0.27271200000000001</v>
      </c>
      <c r="O62" s="232">
        <f t="shared" si="0"/>
        <v>0</v>
      </c>
      <c r="P62" s="231">
        <f t="shared" si="1"/>
        <v>0</v>
      </c>
      <c r="Q62" s="230">
        <f t="shared" si="2"/>
        <v>0</v>
      </c>
    </row>
    <row r="63" spans="1:28" x14ac:dyDescent="0.25">
      <c r="A63" s="236">
        <v>57</v>
      </c>
      <c r="B63" s="235"/>
      <c r="C63" s="235"/>
      <c r="D63" s="265"/>
      <c r="E63" s="266">
        <v>0.23298799999999997</v>
      </c>
      <c r="F63" s="266">
        <f t="shared" si="3"/>
        <v>2.0000000000000018E-2</v>
      </c>
      <c r="G63" s="266">
        <v>0.21298799999999998</v>
      </c>
      <c r="H63" s="266">
        <v>0.25298799999999999</v>
      </c>
      <c r="I63" s="266"/>
      <c r="J63" s="266">
        <v>0.20298799999999997</v>
      </c>
      <c r="K63" s="266">
        <v>0.262988</v>
      </c>
      <c r="L63" s="266"/>
      <c r="M63" s="266">
        <v>0.19298799999999997</v>
      </c>
      <c r="N63" s="266">
        <v>0.27298799999999995</v>
      </c>
      <c r="O63" s="232">
        <f t="shared" si="0"/>
        <v>0</v>
      </c>
      <c r="P63" s="231">
        <f t="shared" si="1"/>
        <v>0</v>
      </c>
      <c r="Q63" s="230">
        <f t="shared" si="2"/>
        <v>0</v>
      </c>
    </row>
    <row r="64" spans="1:28" x14ac:dyDescent="0.25">
      <c r="A64" s="236">
        <v>58</v>
      </c>
      <c r="B64" s="235"/>
      <c r="C64" s="235"/>
      <c r="D64" s="265"/>
      <c r="E64" s="266">
        <v>0.22160000000000002</v>
      </c>
      <c r="F64" s="266">
        <f t="shared" si="3"/>
        <v>1.999999999999999E-2</v>
      </c>
      <c r="G64" s="266">
        <v>0.20160000000000003</v>
      </c>
      <c r="H64" s="266">
        <v>0.24160000000000001</v>
      </c>
      <c r="I64" s="266"/>
      <c r="J64" s="266">
        <v>0.19160000000000002</v>
      </c>
      <c r="K64" s="266">
        <v>0.25160000000000005</v>
      </c>
      <c r="L64" s="266"/>
      <c r="M64" s="266">
        <v>0.18160000000000001</v>
      </c>
      <c r="N64" s="266">
        <v>0.2616</v>
      </c>
      <c r="O64" s="232">
        <f t="shared" si="0"/>
        <v>0</v>
      </c>
      <c r="P64" s="231">
        <f t="shared" si="1"/>
        <v>0</v>
      </c>
      <c r="Q64" s="230">
        <f t="shared" si="2"/>
        <v>0</v>
      </c>
    </row>
    <row r="65" spans="1:17" x14ac:dyDescent="0.25">
      <c r="A65" s="236">
        <v>59</v>
      </c>
      <c r="B65" s="235"/>
      <c r="C65" s="235"/>
      <c r="D65" s="265"/>
      <c r="E65" s="266">
        <v>0.24099999999999999</v>
      </c>
      <c r="F65" s="266">
        <f t="shared" si="3"/>
        <v>2.0000000000000018E-2</v>
      </c>
      <c r="G65" s="266">
        <v>0.221</v>
      </c>
      <c r="H65" s="266">
        <v>0.26100000000000001</v>
      </c>
      <c r="I65" s="266"/>
      <c r="J65" s="266">
        <v>0.21099999999999999</v>
      </c>
      <c r="K65" s="266">
        <v>0.27100000000000002</v>
      </c>
      <c r="L65" s="266"/>
      <c r="M65" s="266">
        <v>0.20099999999999998</v>
      </c>
      <c r="N65" s="266">
        <v>0.28099999999999997</v>
      </c>
      <c r="O65" s="232">
        <f t="shared" si="0"/>
        <v>0</v>
      </c>
      <c r="P65" s="231">
        <f t="shared" si="1"/>
        <v>0</v>
      </c>
      <c r="Q65" s="230">
        <f t="shared" si="2"/>
        <v>0</v>
      </c>
    </row>
    <row r="66" spans="1:17" x14ac:dyDescent="0.25">
      <c r="A66" s="236">
        <v>60</v>
      </c>
      <c r="B66" s="235"/>
      <c r="C66" s="235"/>
      <c r="D66" s="265"/>
      <c r="E66" s="266">
        <v>0.22448129870473513</v>
      </c>
      <c r="F66" s="266">
        <f t="shared" si="3"/>
        <v>1.999999999999999E-2</v>
      </c>
      <c r="G66" s="266">
        <v>0.20448129870473514</v>
      </c>
      <c r="H66" s="266">
        <v>0.24448129870473512</v>
      </c>
      <c r="I66" s="266"/>
      <c r="J66" s="266">
        <v>0.19448129870473513</v>
      </c>
      <c r="K66" s="266">
        <v>0.25448129870473513</v>
      </c>
      <c r="L66" s="266"/>
      <c r="M66" s="266">
        <v>0.18448129870473512</v>
      </c>
      <c r="N66" s="266">
        <v>0.26448129870473513</v>
      </c>
      <c r="O66" s="232">
        <f t="shared" si="0"/>
        <v>0</v>
      </c>
      <c r="P66" s="231">
        <f t="shared" si="1"/>
        <v>0</v>
      </c>
      <c r="Q66" s="230">
        <f t="shared" si="2"/>
        <v>0</v>
      </c>
    </row>
    <row r="67" spans="1:17" x14ac:dyDescent="0.25">
      <c r="A67" s="236">
        <v>61</v>
      </c>
      <c r="B67" s="235">
        <v>1</v>
      </c>
      <c r="C67" s="235"/>
      <c r="D67" s="265"/>
      <c r="E67" s="266">
        <v>0.19322746959853393</v>
      </c>
      <c r="F67" s="266">
        <f t="shared" si="3"/>
        <v>1.999999999999999E-2</v>
      </c>
      <c r="G67" s="266">
        <v>0.17322746959853394</v>
      </c>
      <c r="H67" s="266">
        <v>0.21322746959853392</v>
      </c>
      <c r="I67" s="266"/>
      <c r="J67" s="266">
        <v>0.16322746959853393</v>
      </c>
      <c r="K67" s="266">
        <v>0.22322746959853393</v>
      </c>
      <c r="L67" s="266"/>
      <c r="M67" s="266">
        <v>0.15322746959853392</v>
      </c>
      <c r="N67" s="266">
        <v>0.23322746959853394</v>
      </c>
      <c r="O67" s="232">
        <f t="shared" si="0"/>
        <v>0</v>
      </c>
      <c r="P67" s="231">
        <f t="shared" si="1"/>
        <v>0</v>
      </c>
      <c r="Q67" s="230">
        <f t="shared" si="2"/>
        <v>0</v>
      </c>
    </row>
    <row r="68" spans="1:17" x14ac:dyDescent="0.25">
      <c r="A68" s="236">
        <v>62</v>
      </c>
      <c r="B68" s="235">
        <v>1</v>
      </c>
      <c r="C68" s="235"/>
      <c r="D68" s="265"/>
      <c r="E68" s="266">
        <v>0.17147979403963173</v>
      </c>
      <c r="F68" s="266">
        <f t="shared" si="3"/>
        <v>1.999999999999999E-2</v>
      </c>
      <c r="G68" s="266">
        <v>0.15147979403963174</v>
      </c>
      <c r="H68" s="266">
        <v>0.19147979403963172</v>
      </c>
      <c r="I68" s="266"/>
      <c r="J68" s="266">
        <v>0.14147979403963173</v>
      </c>
      <c r="K68" s="266">
        <v>0.20147979403963173</v>
      </c>
      <c r="L68" s="266"/>
      <c r="M68" s="266">
        <v>0.13147979403963173</v>
      </c>
      <c r="N68" s="266">
        <v>0.21147979403963174</v>
      </c>
      <c r="O68" s="232">
        <f t="shared" si="0"/>
        <v>0</v>
      </c>
      <c r="P68" s="231">
        <f t="shared" si="1"/>
        <v>0</v>
      </c>
      <c r="Q68" s="230">
        <f t="shared" si="2"/>
        <v>0</v>
      </c>
    </row>
    <row r="69" spans="1:17" x14ac:dyDescent="0.25">
      <c r="A69" s="236">
        <v>63</v>
      </c>
      <c r="B69" s="235">
        <v>1</v>
      </c>
      <c r="C69" s="235"/>
      <c r="D69" s="265"/>
      <c r="E69" s="266">
        <v>0.15999936269650183</v>
      </c>
      <c r="F69" s="266">
        <f t="shared" si="3"/>
        <v>1.999999999999999E-2</v>
      </c>
      <c r="G69" s="266">
        <v>0.13999936269650184</v>
      </c>
      <c r="H69" s="266">
        <v>0.17999936269650182</v>
      </c>
      <c r="I69" s="266"/>
      <c r="J69" s="266">
        <v>0.12999936269650184</v>
      </c>
      <c r="K69" s="266">
        <v>0.18999936269650183</v>
      </c>
      <c r="L69" s="266"/>
      <c r="M69" s="266">
        <v>0.11999936269650183</v>
      </c>
      <c r="N69" s="266">
        <v>0.19999936269650184</v>
      </c>
      <c r="O69" s="232">
        <f t="shared" si="0"/>
        <v>0</v>
      </c>
      <c r="P69" s="231">
        <f t="shared" si="1"/>
        <v>0</v>
      </c>
      <c r="Q69" s="230">
        <f t="shared" si="2"/>
        <v>0</v>
      </c>
    </row>
    <row r="70" spans="1:17" x14ac:dyDescent="0.25">
      <c r="A70" s="236">
        <v>64</v>
      </c>
      <c r="B70" s="235">
        <v>1</v>
      </c>
      <c r="C70" s="235"/>
      <c r="D70" s="265"/>
      <c r="E70" s="266">
        <v>0.14343051376351268</v>
      </c>
      <c r="F70" s="266">
        <f t="shared" si="3"/>
        <v>1.999999999999999E-2</v>
      </c>
      <c r="G70" s="266">
        <v>0.12343051376351268</v>
      </c>
      <c r="H70" s="266">
        <v>0.16343051376351267</v>
      </c>
      <c r="I70" s="266"/>
      <c r="J70" s="266">
        <v>0.11343051376351268</v>
      </c>
      <c r="K70" s="266">
        <v>0.17343051376351268</v>
      </c>
      <c r="L70" s="266"/>
      <c r="M70" s="266">
        <v>0.10343051376351267</v>
      </c>
      <c r="N70" s="266">
        <v>0.18343051376351269</v>
      </c>
      <c r="O70" s="232">
        <f t="shared" si="0"/>
        <v>0</v>
      </c>
      <c r="P70" s="231">
        <f t="shared" si="1"/>
        <v>0</v>
      </c>
      <c r="Q70" s="230">
        <f t="shared" si="2"/>
        <v>0</v>
      </c>
    </row>
    <row r="71" spans="1:17" x14ac:dyDescent="0.25">
      <c r="A71" s="236">
        <v>65</v>
      </c>
      <c r="B71" s="235">
        <v>1</v>
      </c>
      <c r="C71" s="235"/>
      <c r="D71" s="265"/>
      <c r="E71" s="266">
        <v>0.1382231441915929</v>
      </c>
      <c r="F71" s="266">
        <f t="shared" si="3"/>
        <v>1.999999999999999E-2</v>
      </c>
      <c r="G71" s="266">
        <v>0.1182231441915929</v>
      </c>
      <c r="H71" s="266">
        <v>0.15822314419159289</v>
      </c>
      <c r="I71" s="266"/>
      <c r="J71" s="266">
        <v>0.1082231441915929</v>
      </c>
      <c r="K71" s="266">
        <v>0.1682231441915929</v>
      </c>
      <c r="L71" s="266"/>
      <c r="M71" s="266">
        <v>9.8223144191592893E-2</v>
      </c>
      <c r="N71" s="266">
        <v>0.17822314419159291</v>
      </c>
      <c r="O71" s="232">
        <f t="shared" ref="O71:O134" si="4">IF(D71="",0, IF( OR(D71&lt;G71,D71&gt;H71),1,0))</f>
        <v>0</v>
      </c>
      <c r="P71" s="231">
        <f t="shared" ref="P71:P106" si="5">IF(D71="",0,IF( OR(D71&lt;J71,D71&gt;K71),1,0))</f>
        <v>0</v>
      </c>
      <c r="Q71" s="230">
        <f t="shared" ref="Q71:Q106" si="6">IF(D71="",0,IF( OR(D71&lt;M71,D71&gt;N71),1,0))</f>
        <v>0</v>
      </c>
    </row>
    <row r="72" spans="1:17" x14ac:dyDescent="0.25">
      <c r="A72" s="236">
        <v>66</v>
      </c>
      <c r="B72" s="235"/>
      <c r="C72" s="235"/>
      <c r="D72" s="265"/>
      <c r="E72" s="266">
        <v>0.23852223782100879</v>
      </c>
      <c r="F72" s="266">
        <f t="shared" ref="F72:F135" si="7">H72-E72</f>
        <v>2.0000000000000018E-2</v>
      </c>
      <c r="G72" s="266">
        <v>0.2185222378210088</v>
      </c>
      <c r="H72" s="266">
        <v>0.2585222378210088</v>
      </c>
      <c r="I72" s="266"/>
      <c r="J72" s="266">
        <v>0.20852223782100879</v>
      </c>
      <c r="K72" s="266">
        <v>0.26852223782100881</v>
      </c>
      <c r="L72" s="266"/>
      <c r="M72" s="266">
        <v>0.19852223782100878</v>
      </c>
      <c r="N72" s="266">
        <v>0.27852223782100877</v>
      </c>
      <c r="O72" s="232">
        <f t="shared" si="4"/>
        <v>0</v>
      </c>
      <c r="P72" s="231">
        <f t="shared" si="5"/>
        <v>0</v>
      </c>
      <c r="Q72" s="230">
        <f t="shared" si="6"/>
        <v>0</v>
      </c>
    </row>
    <row r="73" spans="1:17" x14ac:dyDescent="0.25">
      <c r="A73" s="236">
        <v>67</v>
      </c>
      <c r="B73" s="235"/>
      <c r="C73" s="235"/>
      <c r="D73" s="265"/>
      <c r="E73" s="266">
        <v>0.24282399999999998</v>
      </c>
      <c r="F73" s="266">
        <f t="shared" si="7"/>
        <v>2.0000000000000018E-2</v>
      </c>
      <c r="G73" s="266">
        <v>0.22282399999999999</v>
      </c>
      <c r="H73" s="266">
        <v>0.262824</v>
      </c>
      <c r="I73" s="266"/>
      <c r="J73" s="266">
        <v>0.21282399999999999</v>
      </c>
      <c r="K73" s="266">
        <v>0.27282399999999996</v>
      </c>
      <c r="L73" s="266"/>
      <c r="M73" s="266">
        <v>0.20282399999999998</v>
      </c>
      <c r="N73" s="266">
        <v>0.28282399999999996</v>
      </c>
      <c r="O73" s="232">
        <f t="shared" si="4"/>
        <v>0</v>
      </c>
      <c r="P73" s="231">
        <f t="shared" si="5"/>
        <v>0</v>
      </c>
      <c r="Q73" s="230">
        <f t="shared" si="6"/>
        <v>0</v>
      </c>
    </row>
    <row r="74" spans="1:17" x14ac:dyDescent="0.25">
      <c r="A74" s="236">
        <v>68</v>
      </c>
      <c r="B74" s="235"/>
      <c r="C74" s="235"/>
      <c r="D74" s="265"/>
      <c r="E74" s="266">
        <v>0.23987660305729511</v>
      </c>
      <c r="F74" s="266">
        <f t="shared" si="7"/>
        <v>1.999999999999999E-2</v>
      </c>
      <c r="G74" s="266">
        <v>0.21987660305729512</v>
      </c>
      <c r="H74" s="266">
        <v>0.2598766030572951</v>
      </c>
      <c r="I74" s="266"/>
      <c r="J74" s="266">
        <v>0.20987660305729511</v>
      </c>
      <c r="K74" s="266">
        <v>0.26987660305729511</v>
      </c>
      <c r="L74" s="266"/>
      <c r="M74" s="266">
        <v>0.1998766030572951</v>
      </c>
      <c r="N74" s="266">
        <v>0.27987660305729511</v>
      </c>
      <c r="O74" s="232">
        <f t="shared" si="4"/>
        <v>0</v>
      </c>
      <c r="P74" s="231">
        <f t="shared" si="5"/>
        <v>0</v>
      </c>
      <c r="Q74" s="230">
        <f t="shared" si="6"/>
        <v>0</v>
      </c>
    </row>
    <row r="75" spans="1:17" x14ac:dyDescent="0.25">
      <c r="A75" s="236">
        <v>69</v>
      </c>
      <c r="B75" s="235"/>
      <c r="C75" s="235"/>
      <c r="D75" s="265"/>
      <c r="E75" s="266">
        <v>0.23647726939702562</v>
      </c>
      <c r="F75" s="266">
        <f t="shared" si="7"/>
        <v>2.0000000000000018E-2</v>
      </c>
      <c r="G75" s="266">
        <v>0.21647726939702563</v>
      </c>
      <c r="H75" s="266">
        <v>0.25647726939702564</v>
      </c>
      <c r="I75" s="266"/>
      <c r="J75" s="266">
        <v>0.20647726939702563</v>
      </c>
      <c r="K75" s="266">
        <v>0.26647726939702565</v>
      </c>
      <c r="L75" s="266"/>
      <c r="M75" s="266">
        <v>0.19647726939702562</v>
      </c>
      <c r="N75" s="266">
        <v>0.2764772693970256</v>
      </c>
      <c r="O75" s="232">
        <f t="shared" si="4"/>
        <v>0</v>
      </c>
      <c r="P75" s="231">
        <f t="shared" si="5"/>
        <v>0</v>
      </c>
      <c r="Q75" s="230">
        <f t="shared" si="6"/>
        <v>0</v>
      </c>
    </row>
    <row r="76" spans="1:17" x14ac:dyDescent="0.25">
      <c r="A76" s="236">
        <v>70</v>
      </c>
      <c r="B76" s="235"/>
      <c r="C76" s="235"/>
      <c r="D76" s="265"/>
      <c r="E76" s="266">
        <v>0.23980866981327226</v>
      </c>
      <c r="F76" s="266">
        <f t="shared" si="7"/>
        <v>2.0000000000000018E-2</v>
      </c>
      <c r="G76" s="266">
        <v>0.21980866981327227</v>
      </c>
      <c r="H76" s="266">
        <v>0.25980866981327227</v>
      </c>
      <c r="I76" s="266"/>
      <c r="J76" s="266">
        <v>0.20980866981327226</v>
      </c>
      <c r="K76" s="266">
        <v>0.26980866981327223</v>
      </c>
      <c r="L76" s="266"/>
      <c r="M76" s="266">
        <v>0.19980866981327225</v>
      </c>
      <c r="N76" s="266">
        <v>0.27980866981327224</v>
      </c>
      <c r="O76" s="232">
        <f t="shared" si="4"/>
        <v>0</v>
      </c>
      <c r="P76" s="231">
        <f t="shared" si="5"/>
        <v>0</v>
      </c>
      <c r="Q76" s="230">
        <f t="shared" si="6"/>
        <v>0</v>
      </c>
    </row>
    <row r="77" spans="1:17" x14ac:dyDescent="0.25">
      <c r="A77" s="236">
        <v>71</v>
      </c>
      <c r="B77" s="235"/>
      <c r="C77" s="235"/>
      <c r="D77" s="265"/>
      <c r="E77" s="266">
        <v>0.2455</v>
      </c>
      <c r="F77" s="266">
        <f t="shared" si="7"/>
        <v>2.0000000000000018E-2</v>
      </c>
      <c r="G77" s="266">
        <v>0.22550000000000001</v>
      </c>
      <c r="H77" s="266">
        <v>0.26550000000000001</v>
      </c>
      <c r="I77" s="266"/>
      <c r="J77" s="266">
        <v>0.2155</v>
      </c>
      <c r="K77" s="266">
        <v>0.27549999999999997</v>
      </c>
      <c r="L77" s="266"/>
      <c r="M77" s="266">
        <v>0.20549999999999999</v>
      </c>
      <c r="N77" s="266">
        <v>0.28549999999999998</v>
      </c>
      <c r="O77" s="232">
        <f t="shared" si="4"/>
        <v>0</v>
      </c>
      <c r="P77" s="231">
        <f t="shared" si="5"/>
        <v>0</v>
      </c>
      <c r="Q77" s="230">
        <f t="shared" si="6"/>
        <v>0</v>
      </c>
    </row>
    <row r="78" spans="1:17" x14ac:dyDescent="0.25">
      <c r="A78" s="236">
        <v>72</v>
      </c>
      <c r="B78" s="235"/>
      <c r="C78" s="235"/>
      <c r="D78" s="265"/>
      <c r="E78" s="266">
        <v>0.23356043183937089</v>
      </c>
      <c r="F78" s="266">
        <f t="shared" si="7"/>
        <v>1.999999999999999E-2</v>
      </c>
      <c r="G78" s="266">
        <v>0.2135604318393709</v>
      </c>
      <c r="H78" s="266">
        <v>0.25356043183937088</v>
      </c>
      <c r="I78" s="266"/>
      <c r="J78" s="266">
        <v>0.20356043183937089</v>
      </c>
      <c r="K78" s="266">
        <v>0.26356043183937089</v>
      </c>
      <c r="L78" s="266"/>
      <c r="M78" s="266">
        <v>0.19356043183937088</v>
      </c>
      <c r="N78" s="266">
        <v>0.2735604318393709</v>
      </c>
      <c r="O78" s="232">
        <f t="shared" si="4"/>
        <v>0</v>
      </c>
      <c r="P78" s="231">
        <f t="shared" si="5"/>
        <v>0</v>
      </c>
      <c r="Q78" s="230">
        <f t="shared" si="6"/>
        <v>0</v>
      </c>
    </row>
    <row r="79" spans="1:17" x14ac:dyDescent="0.25">
      <c r="A79" s="236">
        <v>73</v>
      </c>
      <c r="B79" s="235"/>
      <c r="C79" s="235"/>
      <c r="D79" s="265"/>
      <c r="E79" s="266">
        <v>0.22788399999999998</v>
      </c>
      <c r="F79" s="266">
        <f t="shared" si="7"/>
        <v>1.999999999999999E-2</v>
      </c>
      <c r="G79" s="266">
        <v>0.20788399999999999</v>
      </c>
      <c r="H79" s="266">
        <v>0.24788399999999997</v>
      </c>
      <c r="I79" s="266"/>
      <c r="J79" s="266">
        <v>0.19788399999999998</v>
      </c>
      <c r="K79" s="266">
        <v>0.257884</v>
      </c>
      <c r="L79" s="266"/>
      <c r="M79" s="266">
        <v>0.18788399999999997</v>
      </c>
      <c r="N79" s="266">
        <v>0.26788399999999996</v>
      </c>
      <c r="O79" s="232">
        <f t="shared" si="4"/>
        <v>0</v>
      </c>
      <c r="P79" s="231">
        <f t="shared" si="5"/>
        <v>0</v>
      </c>
      <c r="Q79" s="230">
        <f t="shared" si="6"/>
        <v>0</v>
      </c>
    </row>
    <row r="80" spans="1:17" x14ac:dyDescent="0.25">
      <c r="A80" s="236">
        <v>74</v>
      </c>
      <c r="B80" s="235"/>
      <c r="C80" s="235"/>
      <c r="D80" s="265"/>
      <c r="E80" s="266">
        <v>0.23031017075484461</v>
      </c>
      <c r="F80" s="266">
        <f t="shared" si="7"/>
        <v>2.0000000000000018E-2</v>
      </c>
      <c r="G80" s="266">
        <v>0.21031017075484462</v>
      </c>
      <c r="H80" s="266">
        <v>0.25031017075484463</v>
      </c>
      <c r="I80" s="266"/>
      <c r="J80" s="266">
        <v>0.20031017075484461</v>
      </c>
      <c r="K80" s="266">
        <v>0.26031017075484464</v>
      </c>
      <c r="L80" s="266"/>
      <c r="M80" s="266">
        <v>0.1903101707548446</v>
      </c>
      <c r="N80" s="266">
        <v>0.27031017075484459</v>
      </c>
      <c r="O80" s="232">
        <f t="shared" si="4"/>
        <v>0</v>
      </c>
      <c r="P80" s="231">
        <f t="shared" si="5"/>
        <v>0</v>
      </c>
      <c r="Q80" s="230">
        <f t="shared" si="6"/>
        <v>0</v>
      </c>
    </row>
    <row r="81" spans="1:28" x14ac:dyDescent="0.25">
      <c r="A81" s="236">
        <v>75</v>
      </c>
      <c r="B81" s="235"/>
      <c r="C81" s="235"/>
      <c r="D81" s="265"/>
      <c r="E81" s="266">
        <v>0.23233199999999998</v>
      </c>
      <c r="F81" s="266">
        <f t="shared" si="7"/>
        <v>2.0000000000000018E-2</v>
      </c>
      <c r="G81" s="266">
        <v>0.21233199999999999</v>
      </c>
      <c r="H81" s="266">
        <v>0.252332</v>
      </c>
      <c r="I81" s="266"/>
      <c r="J81" s="266">
        <v>0.20233199999999998</v>
      </c>
      <c r="K81" s="266">
        <v>0.26233200000000001</v>
      </c>
      <c r="L81" s="266"/>
      <c r="M81" s="266">
        <v>0.19233199999999998</v>
      </c>
      <c r="N81" s="266">
        <v>0.27233199999999996</v>
      </c>
      <c r="O81" s="232">
        <f t="shared" si="4"/>
        <v>0</v>
      </c>
      <c r="P81" s="231">
        <f t="shared" si="5"/>
        <v>0</v>
      </c>
      <c r="Q81" s="230">
        <f t="shared" si="6"/>
        <v>0</v>
      </c>
    </row>
    <row r="82" spans="1:28" x14ac:dyDescent="0.25">
      <c r="A82" s="236">
        <v>76</v>
      </c>
      <c r="B82" s="235"/>
      <c r="C82" s="235"/>
      <c r="D82" s="265"/>
      <c r="E82" s="266">
        <v>0.25767467003650668</v>
      </c>
      <c r="F82" s="266">
        <f t="shared" si="7"/>
        <v>2.0000000000000018E-2</v>
      </c>
      <c r="G82" s="266">
        <v>0.23767467003650669</v>
      </c>
      <c r="H82" s="266">
        <v>0.2776746700365067</v>
      </c>
      <c r="I82" s="266"/>
      <c r="J82" s="266">
        <v>0.22767467003650668</v>
      </c>
      <c r="K82" s="266">
        <v>0.28767467003650671</v>
      </c>
      <c r="L82" s="266"/>
      <c r="M82" s="266">
        <v>0.21767467003650667</v>
      </c>
      <c r="N82" s="266">
        <v>0.29767467003650666</v>
      </c>
      <c r="O82" s="232">
        <f t="shared" si="4"/>
        <v>0</v>
      </c>
      <c r="P82" s="231">
        <f t="shared" si="5"/>
        <v>0</v>
      </c>
      <c r="Q82" s="230">
        <f t="shared" si="6"/>
        <v>0</v>
      </c>
    </row>
    <row r="83" spans="1:28" x14ac:dyDescent="0.25">
      <c r="A83" s="236">
        <v>77</v>
      </c>
      <c r="B83" s="235"/>
      <c r="C83" s="235"/>
      <c r="D83" s="265"/>
      <c r="E83" s="266">
        <v>0.24997</v>
      </c>
      <c r="F83" s="266">
        <f t="shared" si="7"/>
        <v>1.999999999999999E-2</v>
      </c>
      <c r="G83" s="266">
        <v>0.22997000000000001</v>
      </c>
      <c r="H83" s="266">
        <v>0.26996999999999999</v>
      </c>
      <c r="I83" s="266"/>
      <c r="J83" s="266">
        <v>0.21997</v>
      </c>
      <c r="K83" s="266">
        <v>0.27997</v>
      </c>
      <c r="L83" s="266"/>
      <c r="M83" s="266">
        <v>0.20996999999999999</v>
      </c>
      <c r="N83" s="266">
        <v>0.28997000000000001</v>
      </c>
      <c r="O83" s="232">
        <f t="shared" si="4"/>
        <v>0</v>
      </c>
      <c r="P83" s="231">
        <f t="shared" si="5"/>
        <v>0</v>
      </c>
      <c r="Q83" s="230">
        <f t="shared" si="6"/>
        <v>0</v>
      </c>
    </row>
    <row r="84" spans="1:28" x14ac:dyDescent="0.25">
      <c r="A84" s="236">
        <v>78</v>
      </c>
      <c r="B84" s="235"/>
      <c r="C84" s="235"/>
      <c r="D84" s="265"/>
      <c r="E84" s="266">
        <v>0.26391333333333333</v>
      </c>
      <c r="F84" s="266">
        <f t="shared" si="7"/>
        <v>2.0000000000000018E-2</v>
      </c>
      <c r="G84" s="266">
        <v>0.24391333333333334</v>
      </c>
      <c r="H84" s="266">
        <v>0.28391333333333335</v>
      </c>
      <c r="I84" s="266"/>
      <c r="J84" s="266">
        <v>0.23391333333333333</v>
      </c>
      <c r="K84" s="266">
        <v>0.29391333333333336</v>
      </c>
      <c r="L84" s="266"/>
      <c r="M84" s="266">
        <v>0.22391333333333333</v>
      </c>
      <c r="N84" s="266">
        <v>0.30391333333333331</v>
      </c>
      <c r="O84" s="232">
        <f t="shared" si="4"/>
        <v>0</v>
      </c>
      <c r="P84" s="231">
        <f t="shared" si="5"/>
        <v>0</v>
      </c>
      <c r="Q84" s="230">
        <f t="shared" si="6"/>
        <v>0</v>
      </c>
    </row>
    <row r="85" spans="1:28" x14ac:dyDescent="0.25">
      <c r="A85" s="236">
        <v>79</v>
      </c>
      <c r="B85" s="235"/>
      <c r="C85" s="235"/>
      <c r="D85" s="265"/>
      <c r="E85" s="266">
        <v>0.2368574882007598</v>
      </c>
      <c r="F85" s="266">
        <f t="shared" si="7"/>
        <v>2.0000000000000018E-2</v>
      </c>
      <c r="G85" s="266">
        <v>0.21685748820075981</v>
      </c>
      <c r="H85" s="266">
        <v>0.25685748820075982</v>
      </c>
      <c r="I85" s="266"/>
      <c r="J85" s="266">
        <v>0.2068574882007598</v>
      </c>
      <c r="K85" s="266">
        <v>0.26685748820075983</v>
      </c>
      <c r="L85" s="266"/>
      <c r="M85" s="266">
        <v>0.19685748820075979</v>
      </c>
      <c r="N85" s="266">
        <v>0.27685748820075978</v>
      </c>
      <c r="O85" s="232">
        <f t="shared" si="4"/>
        <v>0</v>
      </c>
      <c r="P85" s="231">
        <f t="shared" si="5"/>
        <v>0</v>
      </c>
      <c r="Q85" s="230">
        <f t="shared" si="6"/>
        <v>0</v>
      </c>
    </row>
    <row r="86" spans="1:28" x14ac:dyDescent="0.25">
      <c r="A86" s="236">
        <v>80</v>
      </c>
      <c r="B86" s="235"/>
      <c r="C86" s="235"/>
      <c r="D86" s="265"/>
      <c r="E86" s="266">
        <v>0.23076921298971459</v>
      </c>
      <c r="F86" s="266">
        <f t="shared" si="7"/>
        <v>2.0000000000000018E-2</v>
      </c>
      <c r="G86" s="266">
        <v>0.2107692129897146</v>
      </c>
      <c r="H86" s="266">
        <v>0.25076921298971461</v>
      </c>
      <c r="I86" s="266"/>
      <c r="J86" s="266">
        <v>0.20076921298971459</v>
      </c>
      <c r="K86" s="266">
        <v>0.26076921298971456</v>
      </c>
      <c r="L86" s="266"/>
      <c r="M86" s="266">
        <v>0.19076921298971458</v>
      </c>
      <c r="N86" s="266">
        <v>0.27076921298971457</v>
      </c>
      <c r="O86" s="232">
        <f t="shared" si="4"/>
        <v>0</v>
      </c>
      <c r="P86" s="231">
        <f t="shared" si="5"/>
        <v>0</v>
      </c>
      <c r="Q86" s="230">
        <f t="shared" si="6"/>
        <v>0</v>
      </c>
    </row>
    <row r="87" spans="1:28" x14ac:dyDescent="0.25">
      <c r="A87" s="236">
        <v>81</v>
      </c>
      <c r="B87" s="235"/>
      <c r="C87" s="235"/>
      <c r="D87" s="265"/>
      <c r="E87" s="266">
        <v>0.2515</v>
      </c>
      <c r="F87" s="266">
        <f t="shared" si="7"/>
        <v>2.0000000000000018E-2</v>
      </c>
      <c r="G87" s="266">
        <v>0.23150000000000001</v>
      </c>
      <c r="H87" s="266">
        <v>0.27150000000000002</v>
      </c>
      <c r="I87" s="266"/>
      <c r="J87" s="266">
        <v>0.2215</v>
      </c>
      <c r="K87" s="266">
        <v>0.28149999999999997</v>
      </c>
      <c r="L87" s="266"/>
      <c r="M87" s="266">
        <v>0.21149999999999999</v>
      </c>
      <c r="N87" s="266">
        <v>0.29149999999999998</v>
      </c>
      <c r="O87" s="232">
        <f t="shared" si="4"/>
        <v>0</v>
      </c>
      <c r="P87" s="231">
        <f t="shared" si="5"/>
        <v>0</v>
      </c>
      <c r="Q87" s="230">
        <f t="shared" si="6"/>
        <v>0</v>
      </c>
    </row>
    <row r="88" spans="1:28" x14ac:dyDescent="0.25">
      <c r="A88" s="236">
        <v>82</v>
      </c>
      <c r="B88" s="235"/>
      <c r="C88" s="235"/>
      <c r="D88" s="265"/>
      <c r="E88" s="266">
        <v>0.2495</v>
      </c>
      <c r="F88" s="266">
        <f t="shared" si="7"/>
        <v>2.0000000000000018E-2</v>
      </c>
      <c r="G88" s="266">
        <v>0.22950000000000001</v>
      </c>
      <c r="H88" s="266">
        <v>0.26950000000000002</v>
      </c>
      <c r="I88" s="266"/>
      <c r="J88" s="266">
        <v>0.2195</v>
      </c>
      <c r="K88" s="266">
        <v>0.27949999999999997</v>
      </c>
      <c r="L88" s="266"/>
      <c r="M88" s="266">
        <v>0.20949999999999999</v>
      </c>
      <c r="N88" s="266">
        <v>0.28949999999999998</v>
      </c>
      <c r="O88" s="232">
        <f t="shared" si="4"/>
        <v>0</v>
      </c>
      <c r="P88" s="231">
        <f t="shared" si="5"/>
        <v>0</v>
      </c>
      <c r="Q88" s="230">
        <f t="shared" si="6"/>
        <v>0</v>
      </c>
    </row>
    <row r="89" spans="1:28" x14ac:dyDescent="0.25">
      <c r="A89" s="236">
        <v>83</v>
      </c>
      <c r="B89" s="235"/>
      <c r="C89" s="235"/>
      <c r="D89" s="265"/>
      <c r="E89" s="266">
        <v>0.2525</v>
      </c>
      <c r="F89" s="266">
        <f t="shared" si="7"/>
        <v>2.0000000000000018E-2</v>
      </c>
      <c r="G89" s="266">
        <v>0.23250000000000001</v>
      </c>
      <c r="H89" s="266">
        <v>0.27250000000000002</v>
      </c>
      <c r="I89" s="266"/>
      <c r="J89" s="266">
        <v>0.2225</v>
      </c>
      <c r="K89" s="266">
        <v>0.28249999999999997</v>
      </c>
      <c r="L89" s="266"/>
      <c r="M89" s="266">
        <v>0.21249999999999999</v>
      </c>
      <c r="N89" s="266">
        <v>0.29249999999999998</v>
      </c>
      <c r="O89" s="232">
        <f t="shared" si="4"/>
        <v>0</v>
      </c>
      <c r="P89" s="231">
        <f t="shared" si="5"/>
        <v>0</v>
      </c>
      <c r="Q89" s="230">
        <f t="shared" si="6"/>
        <v>0</v>
      </c>
    </row>
    <row r="90" spans="1:28" x14ac:dyDescent="0.25">
      <c r="A90" s="236">
        <v>84</v>
      </c>
      <c r="B90" s="235"/>
      <c r="C90" s="235"/>
      <c r="D90" s="265"/>
      <c r="E90" s="266">
        <v>0.26124774670700779</v>
      </c>
      <c r="F90" s="266">
        <f t="shared" si="7"/>
        <v>2.0000000000000018E-2</v>
      </c>
      <c r="G90" s="266">
        <v>0.2412477467070078</v>
      </c>
      <c r="H90" s="266">
        <v>0.28124774670700781</v>
      </c>
      <c r="I90" s="266"/>
      <c r="J90" s="266">
        <v>0.23124774670700779</v>
      </c>
      <c r="K90" s="266">
        <v>0.29124774670700782</v>
      </c>
      <c r="L90" s="266"/>
      <c r="M90" s="266">
        <v>0.22124774670700778</v>
      </c>
      <c r="N90" s="266">
        <v>0.30124774670700777</v>
      </c>
      <c r="O90" s="232">
        <f t="shared" si="4"/>
        <v>0</v>
      </c>
      <c r="P90" s="231">
        <f t="shared" si="5"/>
        <v>0</v>
      </c>
      <c r="Q90" s="230">
        <f t="shared" si="6"/>
        <v>0</v>
      </c>
    </row>
    <row r="91" spans="1:28" ht="15.6" x14ac:dyDescent="0.3">
      <c r="A91" s="236">
        <v>85</v>
      </c>
      <c r="B91" s="235"/>
      <c r="C91" s="235"/>
      <c r="D91" s="265"/>
      <c r="E91" s="266">
        <v>0.2512833333333333</v>
      </c>
      <c r="F91" s="266">
        <f t="shared" si="7"/>
        <v>2.0000000000000018E-2</v>
      </c>
      <c r="G91" s="266">
        <v>0.23128333333333331</v>
      </c>
      <c r="H91" s="266">
        <v>0.27128333333333332</v>
      </c>
      <c r="I91" s="266"/>
      <c r="J91" s="266">
        <v>0.2212833333333333</v>
      </c>
      <c r="K91" s="266">
        <v>0.28128333333333333</v>
      </c>
      <c r="L91" s="266"/>
      <c r="M91" s="266">
        <v>0.2112833333333333</v>
      </c>
      <c r="N91" s="266">
        <v>0.29128333333333328</v>
      </c>
      <c r="O91" s="232">
        <f t="shared" si="4"/>
        <v>0</v>
      </c>
      <c r="P91" s="231">
        <f t="shared" si="5"/>
        <v>0</v>
      </c>
      <c r="Q91" s="230">
        <f t="shared" si="6"/>
        <v>0</v>
      </c>
      <c r="S91" s="352" t="s">
        <v>179</v>
      </c>
      <c r="T91" s="353"/>
      <c r="U91" s="353"/>
      <c r="V91" s="353"/>
      <c r="W91" s="353"/>
      <c r="X91" s="353"/>
      <c r="Y91" s="353"/>
      <c r="Z91" s="353"/>
      <c r="AA91" s="353"/>
      <c r="AB91" s="353"/>
    </row>
    <row r="92" spans="1:28" ht="15.6" x14ac:dyDescent="0.3">
      <c r="A92" s="236">
        <v>86</v>
      </c>
      <c r="B92" s="235">
        <v>1</v>
      </c>
      <c r="C92" s="235"/>
      <c r="D92" s="265"/>
      <c r="E92" s="266">
        <v>0.19850000000000001</v>
      </c>
      <c r="F92" s="266">
        <f t="shared" si="7"/>
        <v>1.999999999999999E-2</v>
      </c>
      <c r="G92" s="266">
        <v>0.17850000000000002</v>
      </c>
      <c r="H92" s="266">
        <v>0.2185</v>
      </c>
      <c r="I92" s="266"/>
      <c r="J92" s="266">
        <v>0.16850000000000001</v>
      </c>
      <c r="K92" s="266">
        <v>0.22850000000000001</v>
      </c>
      <c r="L92" s="266"/>
      <c r="M92" s="266">
        <v>0.1585</v>
      </c>
      <c r="N92" s="266">
        <v>0.23850000000000002</v>
      </c>
      <c r="O92" s="232">
        <f t="shared" si="4"/>
        <v>0</v>
      </c>
      <c r="P92" s="231">
        <f t="shared" si="5"/>
        <v>0</v>
      </c>
      <c r="Q92" s="230">
        <f t="shared" si="6"/>
        <v>0</v>
      </c>
      <c r="S92" s="238" t="s">
        <v>178</v>
      </c>
      <c r="T92" s="227"/>
      <c r="U92" s="227"/>
    </row>
    <row r="93" spans="1:28" x14ac:dyDescent="0.25">
      <c r="A93" s="236">
        <v>87</v>
      </c>
      <c r="B93" s="235">
        <v>1</v>
      </c>
      <c r="C93" s="235"/>
      <c r="D93" s="265"/>
      <c r="E93" s="266">
        <v>0.1845</v>
      </c>
      <c r="F93" s="266">
        <f t="shared" si="7"/>
        <v>1.999999999999999E-2</v>
      </c>
      <c r="G93" s="266">
        <v>0.16450000000000001</v>
      </c>
      <c r="H93" s="266">
        <v>0.20449999999999999</v>
      </c>
      <c r="I93" s="266"/>
      <c r="J93" s="266">
        <v>0.1545</v>
      </c>
      <c r="K93" s="266">
        <v>0.2145</v>
      </c>
      <c r="L93" s="266"/>
      <c r="M93" s="266">
        <v>0.14449999999999999</v>
      </c>
      <c r="N93" s="266">
        <v>0.22450000000000001</v>
      </c>
      <c r="O93" s="232">
        <f t="shared" si="4"/>
        <v>0</v>
      </c>
      <c r="P93" s="231">
        <f t="shared" si="5"/>
        <v>0</v>
      </c>
      <c r="Q93" s="230">
        <f t="shared" si="6"/>
        <v>0</v>
      </c>
    </row>
    <row r="94" spans="1:28" x14ac:dyDescent="0.25">
      <c r="A94" s="236">
        <v>88</v>
      </c>
      <c r="B94" s="235">
        <v>1</v>
      </c>
      <c r="C94" s="235"/>
      <c r="D94" s="265"/>
      <c r="E94" s="266">
        <v>0.17599999999999999</v>
      </c>
      <c r="F94" s="266">
        <f t="shared" si="7"/>
        <v>1.999999999999999E-2</v>
      </c>
      <c r="G94" s="266">
        <v>0.156</v>
      </c>
      <c r="H94" s="266">
        <v>0.19599999999999998</v>
      </c>
      <c r="I94" s="266"/>
      <c r="J94" s="266">
        <v>0.14599999999999999</v>
      </c>
      <c r="K94" s="266">
        <v>0.20599999999999999</v>
      </c>
      <c r="L94" s="266"/>
      <c r="M94" s="266">
        <v>0.13599999999999998</v>
      </c>
      <c r="N94" s="266">
        <v>0.216</v>
      </c>
      <c r="O94" s="232">
        <f t="shared" si="4"/>
        <v>0</v>
      </c>
      <c r="P94" s="231">
        <f t="shared" si="5"/>
        <v>0</v>
      </c>
      <c r="Q94" s="230">
        <f t="shared" si="6"/>
        <v>0</v>
      </c>
    </row>
    <row r="95" spans="1:28" x14ac:dyDescent="0.25">
      <c r="A95" s="236">
        <v>89</v>
      </c>
      <c r="B95" s="235">
        <v>1</v>
      </c>
      <c r="C95" s="235"/>
      <c r="D95" s="265"/>
      <c r="E95" s="266">
        <v>0.17749999999999999</v>
      </c>
      <c r="F95" s="266">
        <f t="shared" si="7"/>
        <v>1.999999999999999E-2</v>
      </c>
      <c r="G95" s="266">
        <v>0.1575</v>
      </c>
      <c r="H95" s="266">
        <v>0.19749999999999998</v>
      </c>
      <c r="I95" s="266"/>
      <c r="J95" s="266">
        <v>0.14749999999999999</v>
      </c>
      <c r="K95" s="266">
        <v>0.20749999999999999</v>
      </c>
      <c r="L95" s="266"/>
      <c r="M95" s="266">
        <v>0.13749999999999998</v>
      </c>
      <c r="N95" s="266">
        <v>0.2175</v>
      </c>
      <c r="O95" s="232">
        <f t="shared" si="4"/>
        <v>0</v>
      </c>
      <c r="P95" s="231">
        <f t="shared" si="5"/>
        <v>0</v>
      </c>
      <c r="Q95" s="230">
        <f t="shared" si="6"/>
        <v>0</v>
      </c>
    </row>
    <row r="96" spans="1:28" x14ac:dyDescent="0.25">
      <c r="A96" s="236">
        <v>90</v>
      </c>
      <c r="B96" s="235">
        <v>1</v>
      </c>
      <c r="C96" s="235"/>
      <c r="D96" s="265"/>
      <c r="E96" s="266">
        <v>0.17299999999999999</v>
      </c>
      <c r="F96" s="266">
        <f t="shared" si="7"/>
        <v>1.999999999999999E-2</v>
      </c>
      <c r="G96" s="266">
        <v>0.153</v>
      </c>
      <c r="H96" s="266">
        <v>0.19299999999999998</v>
      </c>
      <c r="I96" s="266"/>
      <c r="J96" s="266">
        <v>0.14299999999999999</v>
      </c>
      <c r="K96" s="266">
        <v>0.20299999999999999</v>
      </c>
      <c r="L96" s="266"/>
      <c r="M96" s="266">
        <v>0.13299999999999998</v>
      </c>
      <c r="N96" s="266">
        <v>0.21299999999999999</v>
      </c>
      <c r="O96" s="232">
        <f t="shared" si="4"/>
        <v>0</v>
      </c>
      <c r="P96" s="231">
        <f t="shared" si="5"/>
        <v>0</v>
      </c>
      <c r="Q96" s="230">
        <f t="shared" si="6"/>
        <v>0</v>
      </c>
    </row>
    <row r="97" spans="1:17" x14ac:dyDescent="0.25">
      <c r="A97" s="236">
        <v>91</v>
      </c>
      <c r="B97" s="235"/>
      <c r="C97" s="235"/>
      <c r="D97" s="265"/>
      <c r="E97" s="266">
        <v>0.246</v>
      </c>
      <c r="F97" s="266">
        <f t="shared" si="7"/>
        <v>2.0000000000000018E-2</v>
      </c>
      <c r="G97" s="266">
        <v>0.22600000000000001</v>
      </c>
      <c r="H97" s="266">
        <v>0.26600000000000001</v>
      </c>
      <c r="I97" s="266"/>
      <c r="J97" s="266">
        <v>0.216</v>
      </c>
      <c r="K97" s="266">
        <v>0.27600000000000002</v>
      </c>
      <c r="L97" s="266"/>
      <c r="M97" s="266">
        <v>0.20599999999999999</v>
      </c>
      <c r="N97" s="266">
        <v>0.28599999999999998</v>
      </c>
      <c r="O97" s="232">
        <f t="shared" si="4"/>
        <v>0</v>
      </c>
      <c r="P97" s="231">
        <f t="shared" si="5"/>
        <v>0</v>
      </c>
      <c r="Q97" s="230">
        <f t="shared" si="6"/>
        <v>0</v>
      </c>
    </row>
    <row r="98" spans="1:17" x14ac:dyDescent="0.25">
      <c r="A98" s="236">
        <v>92</v>
      </c>
      <c r="B98" s="235"/>
      <c r="C98" s="235"/>
      <c r="D98" s="265"/>
      <c r="E98" s="266">
        <v>0.2402886403387646</v>
      </c>
      <c r="F98" s="266">
        <f t="shared" si="7"/>
        <v>1.999999999999999E-2</v>
      </c>
      <c r="G98" s="266">
        <v>0.22028864033876461</v>
      </c>
      <c r="H98" s="266">
        <v>0.26028864033876459</v>
      </c>
      <c r="I98" s="266"/>
      <c r="J98" s="266">
        <v>0.2102886403387646</v>
      </c>
      <c r="K98" s="266">
        <v>0.2702886403387646</v>
      </c>
      <c r="L98" s="266"/>
      <c r="M98" s="266">
        <v>0.20028864033876459</v>
      </c>
      <c r="N98" s="266">
        <v>0.28028864033876461</v>
      </c>
      <c r="O98" s="232">
        <f t="shared" si="4"/>
        <v>0</v>
      </c>
      <c r="P98" s="231">
        <f t="shared" si="5"/>
        <v>0</v>
      </c>
      <c r="Q98" s="230">
        <f t="shared" si="6"/>
        <v>0</v>
      </c>
    </row>
    <row r="99" spans="1:17" x14ac:dyDescent="0.25">
      <c r="A99" s="236">
        <v>93</v>
      </c>
      <c r="B99" s="235"/>
      <c r="C99" s="235"/>
      <c r="D99" s="265"/>
      <c r="E99" s="266">
        <v>0.2445</v>
      </c>
      <c r="F99" s="266">
        <f t="shared" si="7"/>
        <v>2.0000000000000018E-2</v>
      </c>
      <c r="G99" s="266">
        <v>0.22450000000000001</v>
      </c>
      <c r="H99" s="266">
        <v>0.26450000000000001</v>
      </c>
      <c r="I99" s="266"/>
      <c r="J99" s="266">
        <v>0.2145</v>
      </c>
      <c r="K99" s="266">
        <v>0.27449999999999997</v>
      </c>
      <c r="L99" s="266"/>
      <c r="M99" s="266">
        <v>0.20449999999999999</v>
      </c>
      <c r="N99" s="266">
        <v>0.28449999999999998</v>
      </c>
      <c r="O99" s="232">
        <f t="shared" si="4"/>
        <v>0</v>
      </c>
      <c r="P99" s="231">
        <f t="shared" si="5"/>
        <v>0</v>
      </c>
      <c r="Q99" s="230">
        <f t="shared" si="6"/>
        <v>0</v>
      </c>
    </row>
    <row r="100" spans="1:17" x14ac:dyDescent="0.25">
      <c r="A100" s="236">
        <v>94</v>
      </c>
      <c r="B100" s="235"/>
      <c r="C100" s="235"/>
      <c r="D100" s="265"/>
      <c r="E100" s="266">
        <v>0.23839333333333332</v>
      </c>
      <c r="F100" s="266">
        <f t="shared" si="7"/>
        <v>1.999999999999999E-2</v>
      </c>
      <c r="G100" s="266">
        <v>0.21839333333333333</v>
      </c>
      <c r="H100" s="266">
        <v>0.25839333333333331</v>
      </c>
      <c r="I100" s="266"/>
      <c r="J100" s="266">
        <v>0.20839333333333332</v>
      </c>
      <c r="K100" s="266">
        <v>0.26839333333333332</v>
      </c>
      <c r="L100" s="266"/>
      <c r="M100" s="266">
        <v>0.19839333333333331</v>
      </c>
      <c r="N100" s="266">
        <v>0.27839333333333333</v>
      </c>
      <c r="O100" s="232">
        <f t="shared" si="4"/>
        <v>0</v>
      </c>
      <c r="P100" s="231">
        <f t="shared" si="5"/>
        <v>0</v>
      </c>
      <c r="Q100" s="230">
        <f t="shared" si="6"/>
        <v>0</v>
      </c>
    </row>
    <row r="101" spans="1:17" x14ac:dyDescent="0.25">
      <c r="A101" s="236">
        <v>95</v>
      </c>
      <c r="B101" s="235"/>
      <c r="C101" s="235"/>
      <c r="D101" s="265"/>
      <c r="E101" s="266">
        <v>0.24081022679813327</v>
      </c>
      <c r="F101" s="266">
        <f t="shared" si="7"/>
        <v>1.999999999999999E-2</v>
      </c>
      <c r="G101" s="266">
        <v>0.22081022679813328</v>
      </c>
      <c r="H101" s="266">
        <v>0.26081022679813326</v>
      </c>
      <c r="I101" s="266"/>
      <c r="J101" s="266">
        <v>0.21081022679813327</v>
      </c>
      <c r="K101" s="266">
        <v>0.27081022679813327</v>
      </c>
      <c r="L101" s="266"/>
      <c r="M101" s="266">
        <v>0.20081022679813326</v>
      </c>
      <c r="N101" s="266">
        <v>0.28081022679813328</v>
      </c>
      <c r="O101" s="232">
        <f t="shared" si="4"/>
        <v>0</v>
      </c>
      <c r="P101" s="231">
        <f t="shared" si="5"/>
        <v>0</v>
      </c>
      <c r="Q101" s="230">
        <f t="shared" si="6"/>
        <v>0</v>
      </c>
    </row>
    <row r="102" spans="1:17" x14ac:dyDescent="0.25">
      <c r="A102" s="236">
        <v>96</v>
      </c>
      <c r="B102" s="235"/>
      <c r="C102" s="235"/>
      <c r="D102" s="265"/>
      <c r="E102" s="266">
        <v>0.24519333333333332</v>
      </c>
      <c r="F102" s="266">
        <f t="shared" si="7"/>
        <v>2.0000000000000018E-2</v>
      </c>
      <c r="G102" s="266">
        <v>0.22519333333333333</v>
      </c>
      <c r="H102" s="266">
        <v>0.26519333333333334</v>
      </c>
      <c r="I102" s="266"/>
      <c r="J102" s="266">
        <v>0.21519333333333332</v>
      </c>
      <c r="K102" s="266">
        <v>0.27519333333333329</v>
      </c>
      <c r="L102" s="266"/>
      <c r="M102" s="266">
        <v>0.20519333333333331</v>
      </c>
      <c r="N102" s="266">
        <v>0.2851933333333333</v>
      </c>
      <c r="O102" s="232">
        <f t="shared" si="4"/>
        <v>0</v>
      </c>
      <c r="P102" s="231">
        <f t="shared" si="5"/>
        <v>0</v>
      </c>
      <c r="Q102" s="230">
        <f t="shared" si="6"/>
        <v>0</v>
      </c>
    </row>
    <row r="103" spans="1:17" x14ac:dyDescent="0.25">
      <c r="A103" s="236">
        <v>97</v>
      </c>
      <c r="B103" s="235"/>
      <c r="C103" s="235"/>
      <c r="D103" s="265"/>
      <c r="E103" s="266">
        <v>0.23701073127344449</v>
      </c>
      <c r="F103" s="266">
        <f t="shared" si="7"/>
        <v>1.999999999999999E-2</v>
      </c>
      <c r="G103" s="266">
        <v>0.2170107312734445</v>
      </c>
      <c r="H103" s="266">
        <v>0.25701073127344448</v>
      </c>
      <c r="I103" s="266"/>
      <c r="J103" s="266">
        <v>0.20701073127344449</v>
      </c>
      <c r="K103" s="266">
        <v>0.26701073127344449</v>
      </c>
      <c r="L103" s="266"/>
      <c r="M103" s="266">
        <v>0.19701073127344448</v>
      </c>
      <c r="N103" s="266">
        <v>0.2770107312734445</v>
      </c>
      <c r="O103" s="232">
        <f t="shared" si="4"/>
        <v>0</v>
      </c>
      <c r="P103" s="231">
        <f t="shared" si="5"/>
        <v>0</v>
      </c>
      <c r="Q103" s="230">
        <f t="shared" si="6"/>
        <v>0</v>
      </c>
    </row>
    <row r="104" spans="1:17" x14ac:dyDescent="0.25">
      <c r="A104" s="236">
        <v>98</v>
      </c>
      <c r="B104" s="235"/>
      <c r="C104" s="235"/>
      <c r="D104" s="265"/>
      <c r="E104" s="266">
        <v>0.24397161900666531</v>
      </c>
      <c r="F104" s="266">
        <f t="shared" si="7"/>
        <v>2.0000000000000018E-2</v>
      </c>
      <c r="G104" s="266">
        <v>0.22397161900666532</v>
      </c>
      <c r="H104" s="266">
        <v>0.26397161900666533</v>
      </c>
      <c r="I104" s="266"/>
      <c r="J104" s="266">
        <v>0.21397161900666531</v>
      </c>
      <c r="K104" s="266">
        <v>0.27397161900666533</v>
      </c>
      <c r="L104" s="266"/>
      <c r="M104" s="266">
        <v>0.2039716190066653</v>
      </c>
      <c r="N104" s="266">
        <v>0.28397161900666529</v>
      </c>
      <c r="O104" s="232">
        <f t="shared" si="4"/>
        <v>0</v>
      </c>
      <c r="P104" s="231">
        <f t="shared" si="5"/>
        <v>0</v>
      </c>
      <c r="Q104" s="230">
        <f t="shared" si="6"/>
        <v>0</v>
      </c>
    </row>
    <row r="105" spans="1:17" x14ac:dyDescent="0.25">
      <c r="A105" s="236">
        <v>99</v>
      </c>
      <c r="B105" s="235"/>
      <c r="C105" s="235"/>
      <c r="D105" s="265"/>
      <c r="E105" s="266">
        <v>0.23658333333333334</v>
      </c>
      <c r="F105" s="266">
        <f t="shared" si="7"/>
        <v>1.999999999999999E-2</v>
      </c>
      <c r="G105" s="266">
        <v>0.21658333333333335</v>
      </c>
      <c r="H105" s="266">
        <v>0.25658333333333333</v>
      </c>
      <c r="I105" s="266"/>
      <c r="J105" s="266">
        <v>0.20658333333333334</v>
      </c>
      <c r="K105" s="266">
        <v>0.26658333333333334</v>
      </c>
      <c r="L105" s="266"/>
      <c r="M105" s="266">
        <v>0.19658333333333333</v>
      </c>
      <c r="N105" s="266">
        <v>0.27658333333333335</v>
      </c>
      <c r="O105" s="232">
        <f t="shared" si="4"/>
        <v>0</v>
      </c>
      <c r="P105" s="231">
        <f t="shared" si="5"/>
        <v>0</v>
      </c>
      <c r="Q105" s="230">
        <f t="shared" si="6"/>
        <v>0</v>
      </c>
    </row>
    <row r="106" spans="1:17" x14ac:dyDescent="0.25">
      <c r="A106" s="236">
        <v>100</v>
      </c>
      <c r="B106" s="235"/>
      <c r="C106" s="235"/>
      <c r="D106" s="265"/>
      <c r="E106" s="266">
        <v>0.23584059194318435</v>
      </c>
      <c r="F106" s="266">
        <f t="shared" si="7"/>
        <v>2.0000000000000018E-2</v>
      </c>
      <c r="G106" s="266">
        <v>0.21584059194318436</v>
      </c>
      <c r="H106" s="266">
        <v>0.25584059194318437</v>
      </c>
      <c r="I106" s="266"/>
      <c r="J106" s="266">
        <v>0.20584059194318435</v>
      </c>
      <c r="K106" s="266">
        <v>0.26584059194318432</v>
      </c>
      <c r="L106" s="266"/>
      <c r="M106" s="266">
        <v>0.19584059194318434</v>
      </c>
      <c r="N106" s="266">
        <v>0.27584059194318433</v>
      </c>
      <c r="O106" s="232">
        <f t="shared" si="4"/>
        <v>0</v>
      </c>
      <c r="P106" s="231">
        <f t="shared" si="5"/>
        <v>0</v>
      </c>
      <c r="Q106" s="230">
        <f t="shared" si="6"/>
        <v>0</v>
      </c>
    </row>
    <row r="107" spans="1:17" x14ac:dyDescent="0.25">
      <c r="A107" s="236">
        <v>101</v>
      </c>
      <c r="B107" s="235"/>
      <c r="C107" s="235"/>
      <c r="D107" s="265"/>
      <c r="E107" s="266">
        <v>0.28441726039355908</v>
      </c>
      <c r="F107" s="266">
        <f t="shared" si="7"/>
        <v>2.0000000000000018E-2</v>
      </c>
      <c r="G107" s="266">
        <v>0.26441726039355906</v>
      </c>
      <c r="H107" s="266">
        <v>0.3044172603935591</v>
      </c>
      <c r="I107" s="266"/>
      <c r="J107" s="266">
        <v>0.25441726039355905</v>
      </c>
      <c r="K107" s="266">
        <v>0.31441726039355911</v>
      </c>
      <c r="L107" s="266"/>
      <c r="M107" s="266">
        <v>0.24441726039355907</v>
      </c>
      <c r="N107" s="266">
        <v>0.32441726039355906</v>
      </c>
      <c r="O107" s="232">
        <f>IF(D107="",0, IF( OR(D107&lt;G107,D107&gt;H107),1,0))</f>
        <v>0</v>
      </c>
      <c r="P107" s="231">
        <f>IF(D107="",0,IF( OR(D107&lt;J107,D107&gt;K107),1,0))</f>
        <v>0</v>
      </c>
      <c r="Q107" s="230">
        <f>IF(D107="",0,IF( OR(D107&lt;M107,D107&gt;N107),1,0))</f>
        <v>0</v>
      </c>
    </row>
    <row r="108" spans="1:17" x14ac:dyDescent="0.25">
      <c r="A108" s="236">
        <v>102</v>
      </c>
      <c r="B108" s="235"/>
      <c r="C108" s="235">
        <v>1</v>
      </c>
      <c r="D108" s="265"/>
      <c r="E108" s="266">
        <v>0.26950000000000002</v>
      </c>
      <c r="F108" s="266">
        <f t="shared" si="7"/>
        <v>1.5000000000000013E-2</v>
      </c>
      <c r="G108" s="266">
        <v>0.2545</v>
      </c>
      <c r="H108" s="266">
        <v>0.28450000000000003</v>
      </c>
      <c r="I108" s="266"/>
      <c r="J108" s="266">
        <v>0.24950000000000003</v>
      </c>
      <c r="K108" s="266">
        <v>0.28950000000000004</v>
      </c>
      <c r="L108" s="266"/>
      <c r="M108" s="266">
        <v>0.23950000000000002</v>
      </c>
      <c r="N108" s="266">
        <v>0.29949999999999999</v>
      </c>
      <c r="O108" s="232">
        <f t="shared" si="4"/>
        <v>0</v>
      </c>
      <c r="P108" s="231">
        <f t="shared" ref="P108:P142" si="8">IF(D108="",0,IF( OR(D108&lt;J108,D108&gt;K108),1,0))</f>
        <v>0</v>
      </c>
      <c r="Q108" s="230">
        <f t="shared" ref="Q108:Q142" si="9">IF(D108="",0,IF( OR(D108&lt;M108,D108&gt;N108),1,0))</f>
        <v>0</v>
      </c>
    </row>
    <row r="109" spans="1:17" x14ac:dyDescent="0.25">
      <c r="A109" s="236">
        <v>103</v>
      </c>
      <c r="B109" s="235"/>
      <c r="C109" s="235">
        <v>1</v>
      </c>
      <c r="D109" s="265"/>
      <c r="E109" s="266">
        <v>0.27450000000000002</v>
      </c>
      <c r="F109" s="266">
        <f t="shared" si="7"/>
        <v>1.5000000000000013E-2</v>
      </c>
      <c r="G109" s="266">
        <v>0.25950000000000001</v>
      </c>
      <c r="H109" s="266">
        <v>0.28950000000000004</v>
      </c>
      <c r="I109" s="266"/>
      <c r="J109" s="266">
        <v>0.2545</v>
      </c>
      <c r="K109" s="266">
        <v>0.29450000000000004</v>
      </c>
      <c r="L109" s="266"/>
      <c r="M109" s="266">
        <v>0.24450000000000002</v>
      </c>
      <c r="N109" s="266">
        <v>0.30449999999999999</v>
      </c>
      <c r="O109" s="232">
        <f t="shared" si="4"/>
        <v>0</v>
      </c>
      <c r="P109" s="231">
        <f t="shared" si="8"/>
        <v>0</v>
      </c>
      <c r="Q109" s="230">
        <f t="shared" si="9"/>
        <v>0</v>
      </c>
    </row>
    <row r="110" spans="1:17" x14ac:dyDescent="0.25">
      <c r="A110" s="236">
        <v>104</v>
      </c>
      <c r="B110" s="235"/>
      <c r="C110" s="235">
        <v>1</v>
      </c>
      <c r="D110" s="265"/>
      <c r="E110" s="266">
        <v>0.25779092128572467</v>
      </c>
      <c r="F110" s="266">
        <f t="shared" si="7"/>
        <v>1.5000000000000013E-2</v>
      </c>
      <c r="G110" s="266">
        <v>0.24279092128572466</v>
      </c>
      <c r="H110" s="266">
        <v>0.27279092128572469</v>
      </c>
      <c r="I110" s="266"/>
      <c r="J110" s="266">
        <v>0.23779092128572468</v>
      </c>
      <c r="K110" s="266">
        <v>0.27779092128572469</v>
      </c>
      <c r="L110" s="266"/>
      <c r="M110" s="266">
        <v>0.22779092128572467</v>
      </c>
      <c r="N110" s="266">
        <v>0.2877909212857247</v>
      </c>
      <c r="O110" s="232">
        <f t="shared" si="4"/>
        <v>0</v>
      </c>
      <c r="P110" s="231">
        <f t="shared" si="8"/>
        <v>0</v>
      </c>
      <c r="Q110" s="230">
        <f t="shared" si="9"/>
        <v>0</v>
      </c>
    </row>
    <row r="111" spans="1:17" x14ac:dyDescent="0.25">
      <c r="A111" s="236">
        <v>105</v>
      </c>
      <c r="B111" s="235"/>
      <c r="C111" s="235">
        <v>1</v>
      </c>
      <c r="D111" s="265"/>
      <c r="E111" s="266">
        <v>0.27145696723678348</v>
      </c>
      <c r="F111" s="266">
        <f t="shared" si="7"/>
        <v>1.5000000000000013E-2</v>
      </c>
      <c r="G111" s="266">
        <v>0.25645696723678346</v>
      </c>
      <c r="H111" s="266">
        <v>0.28645696723678349</v>
      </c>
      <c r="I111" s="266"/>
      <c r="J111" s="266">
        <v>0.25145696723678346</v>
      </c>
      <c r="K111" s="266">
        <v>0.29145696723678349</v>
      </c>
      <c r="L111" s="266"/>
      <c r="M111" s="266">
        <v>0.24145696723678348</v>
      </c>
      <c r="N111" s="266">
        <v>0.3014569672367835</v>
      </c>
      <c r="O111" s="232">
        <f t="shared" si="4"/>
        <v>0</v>
      </c>
      <c r="P111" s="231">
        <f t="shared" si="8"/>
        <v>0</v>
      </c>
      <c r="Q111" s="230">
        <f t="shared" si="9"/>
        <v>0</v>
      </c>
    </row>
    <row r="112" spans="1:17" x14ac:dyDescent="0.25">
      <c r="A112" s="236">
        <v>106</v>
      </c>
      <c r="B112" s="235"/>
      <c r="C112" s="235">
        <v>1</v>
      </c>
      <c r="D112" s="265"/>
      <c r="E112" s="266">
        <v>0.2728991658230559</v>
      </c>
      <c r="F112" s="266">
        <f t="shared" si="7"/>
        <v>1.5000000000000013E-2</v>
      </c>
      <c r="G112" s="266">
        <v>0.25789916582305589</v>
      </c>
      <c r="H112" s="266">
        <v>0.28789916582305591</v>
      </c>
      <c r="I112" s="266"/>
      <c r="J112" s="266">
        <v>0.25289916582305588</v>
      </c>
      <c r="K112" s="266">
        <v>0.29289916582305592</v>
      </c>
      <c r="L112" s="266"/>
      <c r="M112" s="266">
        <v>0.2428991658230559</v>
      </c>
      <c r="N112" s="266">
        <v>0.30289916582305587</v>
      </c>
      <c r="O112" s="232">
        <f t="shared" si="4"/>
        <v>0</v>
      </c>
      <c r="P112" s="231">
        <f t="shared" si="8"/>
        <v>0</v>
      </c>
      <c r="Q112" s="230">
        <f t="shared" si="9"/>
        <v>0</v>
      </c>
    </row>
    <row r="113" spans="1:17" x14ac:dyDescent="0.25">
      <c r="A113" s="236">
        <v>107</v>
      </c>
      <c r="B113" s="235"/>
      <c r="C113" s="235">
        <v>1</v>
      </c>
      <c r="D113" s="265"/>
      <c r="E113" s="266">
        <v>0.23564736455591528</v>
      </c>
      <c r="F113" s="266">
        <f t="shared" si="7"/>
        <v>1.5000000000000013E-2</v>
      </c>
      <c r="G113" s="266">
        <v>0.22064736455591527</v>
      </c>
      <c r="H113" s="266">
        <v>0.2506473645559153</v>
      </c>
      <c r="I113" s="266"/>
      <c r="J113" s="266">
        <v>0.21564736455591529</v>
      </c>
      <c r="K113" s="266">
        <v>0.2556473645559153</v>
      </c>
      <c r="L113" s="266"/>
      <c r="M113" s="266">
        <v>0.20564736455591529</v>
      </c>
      <c r="N113" s="266">
        <v>0.26564736455591531</v>
      </c>
      <c r="O113" s="232">
        <f t="shared" si="4"/>
        <v>0</v>
      </c>
      <c r="P113" s="231">
        <f t="shared" si="8"/>
        <v>0</v>
      </c>
      <c r="Q113" s="230">
        <f t="shared" si="9"/>
        <v>0</v>
      </c>
    </row>
    <row r="114" spans="1:17" x14ac:dyDescent="0.25">
      <c r="A114" s="236">
        <v>108</v>
      </c>
      <c r="B114" s="235"/>
      <c r="C114" s="235">
        <v>1</v>
      </c>
      <c r="D114" s="265"/>
      <c r="E114" s="266">
        <v>0.248</v>
      </c>
      <c r="F114" s="266">
        <f t="shared" si="7"/>
        <v>1.5000000000000013E-2</v>
      </c>
      <c r="G114" s="266">
        <v>0.23299999999999998</v>
      </c>
      <c r="H114" s="266">
        <v>0.26300000000000001</v>
      </c>
      <c r="I114" s="266"/>
      <c r="J114" s="266">
        <v>0.22800000000000001</v>
      </c>
      <c r="K114" s="266">
        <v>0.26800000000000002</v>
      </c>
      <c r="L114" s="266"/>
      <c r="M114" s="266">
        <v>0.218</v>
      </c>
      <c r="N114" s="266">
        <v>0.27800000000000002</v>
      </c>
      <c r="O114" s="232">
        <f t="shared" si="4"/>
        <v>0</v>
      </c>
      <c r="P114" s="231">
        <f t="shared" si="8"/>
        <v>0</v>
      </c>
      <c r="Q114" s="230">
        <f t="shared" si="9"/>
        <v>0</v>
      </c>
    </row>
    <row r="115" spans="1:17" x14ac:dyDescent="0.25">
      <c r="A115" s="236">
        <v>109</v>
      </c>
      <c r="B115" s="235"/>
      <c r="C115" s="235">
        <v>1</v>
      </c>
      <c r="D115" s="265"/>
      <c r="E115" s="266">
        <v>0.24727624999999998</v>
      </c>
      <c r="F115" s="266">
        <f t="shared" si="7"/>
        <v>1.5000000000000013E-2</v>
      </c>
      <c r="G115" s="266">
        <v>0.23227624999999996</v>
      </c>
      <c r="H115" s="266">
        <v>0.26227624999999999</v>
      </c>
      <c r="I115" s="266"/>
      <c r="J115" s="266">
        <v>0.22727624999999999</v>
      </c>
      <c r="K115" s="266">
        <v>0.26727624999999999</v>
      </c>
      <c r="L115" s="266"/>
      <c r="M115" s="266">
        <v>0.21727624999999998</v>
      </c>
      <c r="N115" s="266">
        <v>0.27727625</v>
      </c>
      <c r="O115" s="232">
        <f t="shared" si="4"/>
        <v>0</v>
      </c>
      <c r="P115" s="231">
        <f t="shared" si="8"/>
        <v>0</v>
      </c>
      <c r="Q115" s="230">
        <f t="shared" si="9"/>
        <v>0</v>
      </c>
    </row>
    <row r="116" spans="1:17" x14ac:dyDescent="0.25">
      <c r="A116" s="236">
        <v>110</v>
      </c>
      <c r="B116" s="235"/>
      <c r="C116" s="235">
        <v>1</v>
      </c>
      <c r="D116" s="265"/>
      <c r="E116" s="266">
        <v>0.24861923264720692</v>
      </c>
      <c r="F116" s="266">
        <f t="shared" si="7"/>
        <v>1.5000000000000013E-2</v>
      </c>
      <c r="G116" s="266">
        <v>0.23361923264720691</v>
      </c>
      <c r="H116" s="266">
        <v>0.26361923264720694</v>
      </c>
      <c r="I116" s="266"/>
      <c r="J116" s="266">
        <v>0.22861923264720693</v>
      </c>
      <c r="K116" s="266">
        <v>0.26861923264720694</v>
      </c>
      <c r="L116" s="266"/>
      <c r="M116" s="266">
        <v>0.21861923264720692</v>
      </c>
      <c r="N116" s="266">
        <v>0.27861923264720689</v>
      </c>
      <c r="O116" s="232">
        <f t="shared" si="4"/>
        <v>0</v>
      </c>
      <c r="P116" s="231">
        <f t="shared" si="8"/>
        <v>0</v>
      </c>
      <c r="Q116" s="230">
        <f t="shared" si="9"/>
        <v>0</v>
      </c>
    </row>
    <row r="117" spans="1:17" x14ac:dyDescent="0.25">
      <c r="A117" s="236">
        <v>111</v>
      </c>
      <c r="B117" s="235"/>
      <c r="C117" s="235">
        <v>1</v>
      </c>
      <c r="D117" s="265"/>
      <c r="E117" s="266">
        <v>0.24118708333333333</v>
      </c>
      <c r="F117" s="266">
        <f t="shared" si="7"/>
        <v>1.5000000000000013E-2</v>
      </c>
      <c r="G117" s="266">
        <v>0.22618708333333332</v>
      </c>
      <c r="H117" s="266">
        <v>0.25618708333333334</v>
      </c>
      <c r="I117" s="266"/>
      <c r="J117" s="266">
        <v>0.22118708333333334</v>
      </c>
      <c r="K117" s="266">
        <v>0.26118708333333335</v>
      </c>
      <c r="L117" s="266"/>
      <c r="M117" s="266">
        <v>0.21118708333333333</v>
      </c>
      <c r="N117" s="266">
        <v>0.2711870833333333</v>
      </c>
      <c r="O117" s="232">
        <f t="shared" si="4"/>
        <v>0</v>
      </c>
      <c r="P117" s="231">
        <f t="shared" si="8"/>
        <v>0</v>
      </c>
      <c r="Q117" s="230">
        <f t="shared" si="9"/>
        <v>0</v>
      </c>
    </row>
    <row r="118" spans="1:17" x14ac:dyDescent="0.25">
      <c r="A118" s="236">
        <v>112</v>
      </c>
      <c r="B118" s="235">
        <v>1</v>
      </c>
      <c r="C118" s="235">
        <v>1</v>
      </c>
      <c r="D118" s="265"/>
      <c r="E118" s="266">
        <v>0.315758125</v>
      </c>
      <c r="F118" s="266">
        <f t="shared" si="7"/>
        <v>2.0000000000000018E-2</v>
      </c>
      <c r="G118" s="266">
        <v>0.29575812499999998</v>
      </c>
      <c r="H118" s="266">
        <v>0.33575812500000002</v>
      </c>
      <c r="I118" s="266"/>
      <c r="J118" s="266">
        <v>0.28575812499999997</v>
      </c>
      <c r="K118" s="266">
        <v>0.34575812500000003</v>
      </c>
      <c r="L118" s="266"/>
      <c r="M118" s="266">
        <v>0.27575812500000002</v>
      </c>
      <c r="N118" s="266">
        <v>0.35575812499999998</v>
      </c>
      <c r="O118" s="232">
        <f t="shared" si="4"/>
        <v>0</v>
      </c>
      <c r="P118" s="231">
        <f t="shared" si="8"/>
        <v>0</v>
      </c>
      <c r="Q118" s="230">
        <f t="shared" si="9"/>
        <v>0</v>
      </c>
    </row>
    <row r="119" spans="1:17" x14ac:dyDescent="0.25">
      <c r="A119" s="236">
        <v>113</v>
      </c>
      <c r="B119" s="235">
        <v>1</v>
      </c>
      <c r="C119" s="235">
        <v>1</v>
      </c>
      <c r="D119" s="265"/>
      <c r="E119" s="266">
        <v>0.31528074076119972</v>
      </c>
      <c r="F119" s="266">
        <f t="shared" si="7"/>
        <v>2.0000000000000018E-2</v>
      </c>
      <c r="G119" s="266">
        <v>0.2952807407611997</v>
      </c>
      <c r="H119" s="266">
        <v>0.33528074076119974</v>
      </c>
      <c r="I119" s="266"/>
      <c r="J119" s="266">
        <v>0.28528074076119969</v>
      </c>
      <c r="K119" s="266">
        <v>0.34528074076119974</v>
      </c>
      <c r="L119" s="266"/>
      <c r="M119" s="266">
        <v>0.27528074076119974</v>
      </c>
      <c r="N119" s="266">
        <v>0.3552807407611997</v>
      </c>
      <c r="O119" s="232">
        <f t="shared" si="4"/>
        <v>0</v>
      </c>
      <c r="P119" s="231">
        <f t="shared" si="8"/>
        <v>0</v>
      </c>
      <c r="Q119" s="230">
        <f t="shared" si="9"/>
        <v>0</v>
      </c>
    </row>
    <row r="120" spans="1:17" x14ac:dyDescent="0.25">
      <c r="A120" s="236">
        <v>114</v>
      </c>
      <c r="B120" s="235">
        <v>1</v>
      </c>
      <c r="C120" s="235">
        <v>1</v>
      </c>
      <c r="D120" s="265"/>
      <c r="E120" s="266">
        <v>0.31955676328502419</v>
      </c>
      <c r="F120" s="266">
        <f t="shared" si="7"/>
        <v>2.0000000000000018E-2</v>
      </c>
      <c r="G120" s="266">
        <v>0.29955676328502417</v>
      </c>
      <c r="H120" s="266">
        <v>0.33955676328502421</v>
      </c>
      <c r="I120" s="266"/>
      <c r="J120" s="266">
        <v>0.28955676328502422</v>
      </c>
      <c r="K120" s="266">
        <v>0.34955676328502416</v>
      </c>
      <c r="L120" s="266"/>
      <c r="M120" s="266">
        <v>0.27955676328502421</v>
      </c>
      <c r="N120" s="266">
        <v>0.35955676328502417</v>
      </c>
      <c r="O120" s="232">
        <f t="shared" si="4"/>
        <v>0</v>
      </c>
      <c r="P120" s="231">
        <f t="shared" si="8"/>
        <v>0</v>
      </c>
      <c r="Q120" s="230">
        <f t="shared" si="9"/>
        <v>0</v>
      </c>
    </row>
    <row r="121" spans="1:17" x14ac:dyDescent="0.25">
      <c r="A121" s="236">
        <v>115</v>
      </c>
      <c r="B121" s="235">
        <v>1</v>
      </c>
      <c r="C121" s="235">
        <v>1</v>
      </c>
      <c r="D121" s="265"/>
      <c r="E121" s="266">
        <v>0.3145</v>
      </c>
      <c r="F121" s="266">
        <f t="shared" si="7"/>
        <v>2.0000000000000018E-2</v>
      </c>
      <c r="G121" s="266">
        <v>0.29449999999999998</v>
      </c>
      <c r="H121" s="266">
        <v>0.33450000000000002</v>
      </c>
      <c r="I121" s="266"/>
      <c r="J121" s="266">
        <v>0.28449999999999998</v>
      </c>
      <c r="K121" s="266">
        <v>0.34450000000000003</v>
      </c>
      <c r="L121" s="266"/>
      <c r="M121" s="266">
        <v>0.27450000000000002</v>
      </c>
      <c r="N121" s="266">
        <v>0.35449999999999998</v>
      </c>
      <c r="O121" s="232">
        <f t="shared" si="4"/>
        <v>0</v>
      </c>
      <c r="P121" s="231">
        <f t="shared" si="8"/>
        <v>0</v>
      </c>
      <c r="Q121" s="230">
        <f t="shared" si="9"/>
        <v>0</v>
      </c>
    </row>
    <row r="122" spans="1:17" x14ac:dyDescent="0.25">
      <c r="A122" s="236">
        <v>116</v>
      </c>
      <c r="B122" s="235">
        <v>1</v>
      </c>
      <c r="C122" s="235">
        <v>1</v>
      </c>
      <c r="D122" s="265"/>
      <c r="E122" s="266">
        <v>0.31910460925920547</v>
      </c>
      <c r="F122" s="266">
        <f t="shared" si="7"/>
        <v>2.0000000000000018E-2</v>
      </c>
      <c r="G122" s="266">
        <v>0.29910460925920546</v>
      </c>
      <c r="H122" s="266">
        <v>0.33910460925920549</v>
      </c>
      <c r="I122" s="266"/>
      <c r="J122" s="266">
        <v>0.28910460925920545</v>
      </c>
      <c r="K122" s="266">
        <v>0.3491046092592055</v>
      </c>
      <c r="L122" s="266"/>
      <c r="M122" s="266">
        <v>0.27910460925920549</v>
      </c>
      <c r="N122" s="266">
        <v>0.35910460925920545</v>
      </c>
      <c r="O122" s="232">
        <f t="shared" si="4"/>
        <v>0</v>
      </c>
      <c r="P122" s="231">
        <f t="shared" si="8"/>
        <v>0</v>
      </c>
      <c r="Q122" s="230">
        <f t="shared" si="9"/>
        <v>0</v>
      </c>
    </row>
    <row r="123" spans="1:17" x14ac:dyDescent="0.25">
      <c r="A123" s="236">
        <v>117</v>
      </c>
      <c r="B123" s="235"/>
      <c r="C123" s="235">
        <v>1</v>
      </c>
      <c r="D123" s="265"/>
      <c r="E123" s="266">
        <v>0.24744342697226274</v>
      </c>
      <c r="F123" s="266">
        <f t="shared" si="7"/>
        <v>1.5000000000000013E-2</v>
      </c>
      <c r="G123" s="266">
        <v>0.23244342697226272</v>
      </c>
      <c r="H123" s="266">
        <v>0.26244342697226275</v>
      </c>
      <c r="I123" s="266"/>
      <c r="J123" s="266">
        <v>0.22744342697226275</v>
      </c>
      <c r="K123" s="266">
        <v>0.26744342697226275</v>
      </c>
      <c r="L123" s="266"/>
      <c r="M123" s="266">
        <v>0.21744342697226274</v>
      </c>
      <c r="N123" s="266">
        <v>0.27744342697226276</v>
      </c>
      <c r="O123" s="232">
        <f t="shared" si="4"/>
        <v>0</v>
      </c>
      <c r="P123" s="231">
        <f t="shared" si="8"/>
        <v>0</v>
      </c>
      <c r="Q123" s="230">
        <f t="shared" si="9"/>
        <v>0</v>
      </c>
    </row>
    <row r="124" spans="1:17" x14ac:dyDescent="0.25">
      <c r="A124" s="236">
        <v>118</v>
      </c>
      <c r="B124" s="235"/>
      <c r="C124" s="235">
        <v>1</v>
      </c>
      <c r="D124" s="265"/>
      <c r="E124" s="266">
        <v>0.2495</v>
      </c>
      <c r="F124" s="266">
        <f t="shared" si="7"/>
        <v>1.5000000000000013E-2</v>
      </c>
      <c r="G124" s="266">
        <v>0.23449999999999999</v>
      </c>
      <c r="H124" s="266">
        <v>0.26450000000000001</v>
      </c>
      <c r="I124" s="266"/>
      <c r="J124" s="266">
        <v>0.22950000000000001</v>
      </c>
      <c r="K124" s="266">
        <v>0.26950000000000002</v>
      </c>
      <c r="L124" s="266"/>
      <c r="M124" s="266">
        <v>0.2195</v>
      </c>
      <c r="N124" s="266">
        <v>0.27949999999999997</v>
      </c>
      <c r="O124" s="232">
        <f t="shared" si="4"/>
        <v>0</v>
      </c>
      <c r="P124" s="231">
        <f t="shared" si="8"/>
        <v>0</v>
      </c>
      <c r="Q124" s="230">
        <f t="shared" si="9"/>
        <v>0</v>
      </c>
    </row>
    <row r="125" spans="1:17" x14ac:dyDescent="0.25">
      <c r="A125" s="236">
        <v>119</v>
      </c>
      <c r="B125" s="235"/>
      <c r="C125" s="235">
        <v>1</v>
      </c>
      <c r="D125" s="265"/>
      <c r="E125" s="266">
        <v>0.25753354166666664</v>
      </c>
      <c r="F125" s="266">
        <f t="shared" si="7"/>
        <v>1.5000000000000013E-2</v>
      </c>
      <c r="G125" s="266">
        <v>0.24253354166666663</v>
      </c>
      <c r="H125" s="266">
        <v>0.27253354166666666</v>
      </c>
      <c r="I125" s="266"/>
      <c r="J125" s="266">
        <v>0.23753354166666665</v>
      </c>
      <c r="K125" s="266">
        <v>0.27753354166666666</v>
      </c>
      <c r="L125" s="266"/>
      <c r="M125" s="266">
        <v>0.22753354166666664</v>
      </c>
      <c r="N125" s="266">
        <v>0.28753354166666667</v>
      </c>
      <c r="O125" s="232">
        <f t="shared" si="4"/>
        <v>0</v>
      </c>
      <c r="P125" s="231">
        <f t="shared" si="8"/>
        <v>0</v>
      </c>
      <c r="Q125" s="230">
        <f t="shared" si="9"/>
        <v>0</v>
      </c>
    </row>
    <row r="126" spans="1:17" x14ac:dyDescent="0.25">
      <c r="A126" s="236">
        <v>120</v>
      </c>
      <c r="B126" s="235"/>
      <c r="C126" s="235">
        <v>1</v>
      </c>
      <c r="D126" s="265"/>
      <c r="E126" s="266">
        <v>0.25612916666666663</v>
      </c>
      <c r="F126" s="266">
        <f t="shared" si="7"/>
        <v>1.5000000000000013E-2</v>
      </c>
      <c r="G126" s="266">
        <v>0.24112916666666662</v>
      </c>
      <c r="H126" s="266">
        <v>0.27112916666666664</v>
      </c>
      <c r="I126" s="266"/>
      <c r="J126" s="266">
        <v>0.23612916666666664</v>
      </c>
      <c r="K126" s="266">
        <v>0.27612916666666665</v>
      </c>
      <c r="L126" s="266"/>
      <c r="M126" s="266">
        <v>0.22612916666666663</v>
      </c>
      <c r="N126" s="266">
        <v>0.28612916666666666</v>
      </c>
      <c r="O126" s="232">
        <f t="shared" si="4"/>
        <v>0</v>
      </c>
      <c r="P126" s="231">
        <f t="shared" si="8"/>
        <v>0</v>
      </c>
      <c r="Q126" s="230">
        <f t="shared" si="9"/>
        <v>0</v>
      </c>
    </row>
    <row r="127" spans="1:17" x14ac:dyDescent="0.25">
      <c r="A127" s="236">
        <v>121</v>
      </c>
      <c r="B127" s="235"/>
      <c r="C127" s="235">
        <v>1</v>
      </c>
      <c r="D127" s="265"/>
      <c r="E127" s="266">
        <v>0.251</v>
      </c>
      <c r="F127" s="266">
        <f t="shared" si="7"/>
        <v>1.5000000000000013E-2</v>
      </c>
      <c r="G127" s="266">
        <v>0.23599999999999999</v>
      </c>
      <c r="H127" s="266">
        <v>0.26600000000000001</v>
      </c>
      <c r="I127" s="266"/>
      <c r="J127" s="266">
        <v>0.23100000000000001</v>
      </c>
      <c r="K127" s="266">
        <v>0.27100000000000002</v>
      </c>
      <c r="L127" s="266"/>
      <c r="M127" s="266">
        <v>0.221</v>
      </c>
      <c r="N127" s="266">
        <v>0.28100000000000003</v>
      </c>
      <c r="O127" s="232">
        <f t="shared" si="4"/>
        <v>0</v>
      </c>
      <c r="P127" s="231">
        <f t="shared" si="8"/>
        <v>0</v>
      </c>
      <c r="Q127" s="230">
        <f t="shared" si="9"/>
        <v>0</v>
      </c>
    </row>
    <row r="128" spans="1:17" x14ac:dyDescent="0.25">
      <c r="A128" s="236">
        <v>122</v>
      </c>
      <c r="B128" s="235"/>
      <c r="C128" s="235">
        <v>1</v>
      </c>
      <c r="D128" s="265"/>
      <c r="E128" s="266">
        <v>0.28987673035085126</v>
      </c>
      <c r="F128" s="266">
        <f t="shared" si="7"/>
        <v>1.5000000000000013E-2</v>
      </c>
      <c r="G128" s="266">
        <v>0.27487673035085125</v>
      </c>
      <c r="H128" s="266">
        <v>0.30487673035085128</v>
      </c>
      <c r="I128" s="266"/>
      <c r="J128" s="266">
        <v>0.26987673035085125</v>
      </c>
      <c r="K128" s="266">
        <v>0.30987673035085128</v>
      </c>
      <c r="L128" s="266"/>
      <c r="M128" s="266">
        <v>0.25987673035085124</v>
      </c>
      <c r="N128" s="266">
        <v>0.31987673035085129</v>
      </c>
      <c r="O128" s="232">
        <f t="shared" si="4"/>
        <v>0</v>
      </c>
      <c r="P128" s="231">
        <f t="shared" si="8"/>
        <v>0</v>
      </c>
      <c r="Q128" s="230">
        <f t="shared" si="9"/>
        <v>0</v>
      </c>
    </row>
    <row r="129" spans="1:17" x14ac:dyDescent="0.25">
      <c r="A129" s="236">
        <v>123</v>
      </c>
      <c r="B129" s="235"/>
      <c r="C129" s="235">
        <v>1</v>
      </c>
      <c r="D129" s="265"/>
      <c r="E129" s="266">
        <v>0.28473184210526314</v>
      </c>
      <c r="F129" s="266">
        <f t="shared" si="7"/>
        <v>1.5000000000000013E-2</v>
      </c>
      <c r="G129" s="266">
        <v>0.26973184210526313</v>
      </c>
      <c r="H129" s="266">
        <v>0.29973184210526316</v>
      </c>
      <c r="I129" s="266"/>
      <c r="J129" s="266">
        <v>0.26473184210526313</v>
      </c>
      <c r="K129" s="266">
        <v>0.30473184210526316</v>
      </c>
      <c r="L129" s="266"/>
      <c r="M129" s="266">
        <v>0.25473184210526312</v>
      </c>
      <c r="N129" s="266">
        <v>0.31473184210526317</v>
      </c>
      <c r="O129" s="232">
        <f t="shared" si="4"/>
        <v>0</v>
      </c>
      <c r="P129" s="231">
        <f t="shared" si="8"/>
        <v>0</v>
      </c>
      <c r="Q129" s="230">
        <f t="shared" si="9"/>
        <v>0</v>
      </c>
    </row>
    <row r="130" spans="1:17" x14ac:dyDescent="0.25">
      <c r="A130" s="236">
        <v>124</v>
      </c>
      <c r="B130" s="235"/>
      <c r="C130" s="235">
        <v>1</v>
      </c>
      <c r="D130" s="265"/>
      <c r="E130" s="266">
        <v>0.28846618421052628</v>
      </c>
      <c r="F130" s="266">
        <f t="shared" si="7"/>
        <v>1.5000000000000013E-2</v>
      </c>
      <c r="G130" s="266">
        <v>0.27346618421052626</v>
      </c>
      <c r="H130" s="266">
        <v>0.30346618421052629</v>
      </c>
      <c r="I130" s="266"/>
      <c r="J130" s="266">
        <v>0.26846618421052626</v>
      </c>
      <c r="K130" s="266">
        <v>0.3084661842105263</v>
      </c>
      <c r="L130" s="266"/>
      <c r="M130" s="266">
        <v>0.25846618421052625</v>
      </c>
      <c r="N130" s="266">
        <v>0.3184661842105263</v>
      </c>
      <c r="O130" s="232">
        <f t="shared" si="4"/>
        <v>0</v>
      </c>
      <c r="P130" s="231">
        <f t="shared" si="8"/>
        <v>0</v>
      </c>
      <c r="Q130" s="230">
        <f t="shared" si="9"/>
        <v>0</v>
      </c>
    </row>
    <row r="131" spans="1:17" x14ac:dyDescent="0.25">
      <c r="A131" s="236">
        <v>125</v>
      </c>
      <c r="B131" s="235"/>
      <c r="C131" s="235">
        <v>1</v>
      </c>
      <c r="D131" s="265"/>
      <c r="E131" s="266">
        <v>0.28665486784984673</v>
      </c>
      <c r="F131" s="266">
        <f t="shared" si="7"/>
        <v>1.5000000000000013E-2</v>
      </c>
      <c r="G131" s="266">
        <v>0.27165486784984672</v>
      </c>
      <c r="H131" s="266">
        <v>0.30165486784984674</v>
      </c>
      <c r="I131" s="266"/>
      <c r="J131" s="266">
        <v>0.26665486784984671</v>
      </c>
      <c r="K131" s="266">
        <v>0.30665486784984675</v>
      </c>
      <c r="L131" s="266"/>
      <c r="M131" s="266">
        <v>0.2566548678498467</v>
      </c>
      <c r="N131" s="266">
        <v>0.31665486784984676</v>
      </c>
      <c r="O131" s="232">
        <f t="shared" si="4"/>
        <v>0</v>
      </c>
      <c r="P131" s="231">
        <f t="shared" si="8"/>
        <v>0</v>
      </c>
      <c r="Q131" s="230">
        <f t="shared" si="9"/>
        <v>0</v>
      </c>
    </row>
    <row r="132" spans="1:17" x14ac:dyDescent="0.25">
      <c r="A132" s="236">
        <v>126</v>
      </c>
      <c r="B132" s="235"/>
      <c r="C132" s="235">
        <v>1</v>
      </c>
      <c r="D132" s="265"/>
      <c r="E132" s="266">
        <v>0.29549999999999998</v>
      </c>
      <c r="F132" s="266">
        <f t="shared" si="7"/>
        <v>1.5000000000000013E-2</v>
      </c>
      <c r="G132" s="266">
        <v>0.28049999999999997</v>
      </c>
      <c r="H132" s="266">
        <v>0.3105</v>
      </c>
      <c r="I132" s="266"/>
      <c r="J132" s="266">
        <v>0.27549999999999997</v>
      </c>
      <c r="K132" s="266">
        <v>0.3155</v>
      </c>
      <c r="L132" s="266"/>
      <c r="M132" s="266">
        <v>0.26549999999999996</v>
      </c>
      <c r="N132" s="266">
        <v>0.32550000000000001</v>
      </c>
      <c r="O132" s="232">
        <f t="shared" si="4"/>
        <v>0</v>
      </c>
      <c r="P132" s="231">
        <f t="shared" si="8"/>
        <v>0</v>
      </c>
      <c r="Q132" s="230">
        <f t="shared" si="9"/>
        <v>0</v>
      </c>
    </row>
    <row r="133" spans="1:17" x14ac:dyDescent="0.25">
      <c r="A133" s="236">
        <v>127</v>
      </c>
      <c r="B133" s="235"/>
      <c r="C133" s="235">
        <v>1</v>
      </c>
      <c r="D133" s="265"/>
      <c r="E133" s="266">
        <v>0.26063737552171123</v>
      </c>
      <c r="F133" s="266">
        <f t="shared" si="7"/>
        <v>1.5000000000000013E-2</v>
      </c>
      <c r="G133" s="266">
        <v>0.24563737552171122</v>
      </c>
      <c r="H133" s="266">
        <v>0.27563737552171125</v>
      </c>
      <c r="I133" s="266"/>
      <c r="J133" s="266">
        <v>0.24063737552171124</v>
      </c>
      <c r="K133" s="266">
        <v>0.28063737552171125</v>
      </c>
      <c r="L133" s="266"/>
      <c r="M133" s="266">
        <v>0.23063737552171124</v>
      </c>
      <c r="N133" s="266">
        <v>0.29063737552171121</v>
      </c>
      <c r="O133" s="232">
        <f t="shared" si="4"/>
        <v>0</v>
      </c>
      <c r="P133" s="231">
        <f t="shared" si="8"/>
        <v>0</v>
      </c>
      <c r="Q133" s="230">
        <f t="shared" si="9"/>
        <v>0</v>
      </c>
    </row>
    <row r="134" spans="1:17" x14ac:dyDescent="0.25">
      <c r="A134" s="236">
        <v>128</v>
      </c>
      <c r="B134" s="235"/>
      <c r="C134" s="235">
        <v>1</v>
      </c>
      <c r="D134" s="265"/>
      <c r="E134" s="266">
        <v>0.252</v>
      </c>
      <c r="F134" s="266">
        <f t="shared" si="7"/>
        <v>1.5000000000000013E-2</v>
      </c>
      <c r="G134" s="266">
        <v>0.23699999999999999</v>
      </c>
      <c r="H134" s="266">
        <v>0.26700000000000002</v>
      </c>
      <c r="I134" s="266"/>
      <c r="J134" s="266">
        <v>0.23200000000000001</v>
      </c>
      <c r="K134" s="266">
        <v>0.27200000000000002</v>
      </c>
      <c r="L134" s="266"/>
      <c r="M134" s="266">
        <v>0.222</v>
      </c>
      <c r="N134" s="266">
        <v>0.28200000000000003</v>
      </c>
      <c r="O134" s="232">
        <f t="shared" si="4"/>
        <v>0</v>
      </c>
      <c r="P134" s="231">
        <f t="shared" si="8"/>
        <v>0</v>
      </c>
      <c r="Q134" s="230">
        <f t="shared" si="9"/>
        <v>0</v>
      </c>
    </row>
    <row r="135" spans="1:17" x14ac:dyDescent="0.25">
      <c r="A135" s="236">
        <v>129</v>
      </c>
      <c r="B135" s="235"/>
      <c r="C135" s="235">
        <v>1</v>
      </c>
      <c r="D135" s="265"/>
      <c r="E135" s="266">
        <v>0.251</v>
      </c>
      <c r="F135" s="266">
        <f t="shared" si="7"/>
        <v>1.5000000000000013E-2</v>
      </c>
      <c r="G135" s="266">
        <v>0.23599999999999999</v>
      </c>
      <c r="H135" s="266">
        <v>0.26600000000000001</v>
      </c>
      <c r="I135" s="266"/>
      <c r="J135" s="266">
        <v>0.23100000000000001</v>
      </c>
      <c r="K135" s="266">
        <v>0.27100000000000002</v>
      </c>
      <c r="L135" s="266"/>
      <c r="M135" s="266">
        <v>0.221</v>
      </c>
      <c r="N135" s="266">
        <v>0.28100000000000003</v>
      </c>
      <c r="O135" s="232">
        <f t="shared" ref="O135:O142" si="10">IF(D135="",0, IF( OR(D135&lt;G135,D135&gt;H135),1,0))</f>
        <v>0</v>
      </c>
      <c r="P135" s="231">
        <f t="shared" si="8"/>
        <v>0</v>
      </c>
      <c r="Q135" s="230">
        <f t="shared" si="9"/>
        <v>0</v>
      </c>
    </row>
    <row r="136" spans="1:17" x14ac:dyDescent="0.25">
      <c r="A136" s="236">
        <v>130</v>
      </c>
      <c r="B136" s="235"/>
      <c r="C136" s="235">
        <v>1</v>
      </c>
      <c r="D136" s="265"/>
      <c r="E136" s="266">
        <v>0.24246973684210527</v>
      </c>
      <c r="F136" s="266">
        <f t="shared" ref="F136:F144" si="11">H136-E136</f>
        <v>1.5000000000000013E-2</v>
      </c>
      <c r="G136" s="266">
        <v>0.22746973684210525</v>
      </c>
      <c r="H136" s="266">
        <v>0.25746973684210528</v>
      </c>
      <c r="I136" s="266"/>
      <c r="J136" s="266">
        <v>0.22246973684210528</v>
      </c>
      <c r="K136" s="266">
        <v>0.26246973684210528</v>
      </c>
      <c r="L136" s="266"/>
      <c r="M136" s="266">
        <v>0.21246973684210527</v>
      </c>
      <c r="N136" s="266">
        <v>0.27246973684210529</v>
      </c>
      <c r="O136" s="232">
        <f t="shared" si="10"/>
        <v>0</v>
      </c>
      <c r="P136" s="231">
        <f t="shared" si="8"/>
        <v>0</v>
      </c>
      <c r="Q136" s="230">
        <f t="shared" si="9"/>
        <v>0</v>
      </c>
    </row>
    <row r="137" spans="1:17" x14ac:dyDescent="0.25">
      <c r="A137" s="236">
        <v>131</v>
      </c>
      <c r="B137" s="235"/>
      <c r="C137" s="235">
        <v>1</v>
      </c>
      <c r="D137" s="265"/>
      <c r="E137" s="266">
        <v>0.2515</v>
      </c>
      <c r="F137" s="266">
        <f t="shared" si="11"/>
        <v>1.5000000000000013E-2</v>
      </c>
      <c r="G137" s="266">
        <v>0.23649999999999999</v>
      </c>
      <c r="H137" s="266">
        <v>0.26650000000000001</v>
      </c>
      <c r="I137" s="266"/>
      <c r="J137" s="266">
        <v>0.23150000000000001</v>
      </c>
      <c r="K137" s="266">
        <v>0.27150000000000002</v>
      </c>
      <c r="L137" s="266"/>
      <c r="M137" s="266">
        <v>0.2215</v>
      </c>
      <c r="N137" s="266">
        <v>0.28149999999999997</v>
      </c>
      <c r="O137" s="232">
        <f t="shared" si="10"/>
        <v>0</v>
      </c>
      <c r="P137" s="231">
        <f t="shared" si="8"/>
        <v>0</v>
      </c>
      <c r="Q137" s="230">
        <f t="shared" si="9"/>
        <v>0</v>
      </c>
    </row>
    <row r="138" spans="1:17" x14ac:dyDescent="0.25">
      <c r="A138" s="236">
        <v>132</v>
      </c>
      <c r="B138" s="235"/>
      <c r="C138" s="235">
        <v>1</v>
      </c>
      <c r="D138" s="265"/>
      <c r="E138" s="266">
        <v>0.22881684210526315</v>
      </c>
      <c r="F138" s="266">
        <f t="shared" si="11"/>
        <v>1.5000000000000013E-2</v>
      </c>
      <c r="G138" s="266">
        <v>0.21381684210526314</v>
      </c>
      <c r="H138" s="266">
        <v>0.24381684210526317</v>
      </c>
      <c r="I138" s="266"/>
      <c r="J138" s="266">
        <v>0.20881684210526316</v>
      </c>
      <c r="K138" s="266">
        <v>0.24881684210526314</v>
      </c>
      <c r="L138" s="266"/>
      <c r="M138" s="266">
        <v>0.19881684210526315</v>
      </c>
      <c r="N138" s="266">
        <v>0.25881684210526312</v>
      </c>
      <c r="O138" s="232">
        <f t="shared" si="10"/>
        <v>0</v>
      </c>
      <c r="P138" s="231">
        <f t="shared" si="8"/>
        <v>0</v>
      </c>
      <c r="Q138" s="230">
        <f t="shared" si="9"/>
        <v>0</v>
      </c>
    </row>
    <row r="139" spans="1:17" x14ac:dyDescent="0.25">
      <c r="A139" s="236">
        <v>133</v>
      </c>
      <c r="B139" s="235"/>
      <c r="C139" s="235">
        <v>1</v>
      </c>
      <c r="D139" s="265"/>
      <c r="E139" s="266">
        <v>0.23749999999999999</v>
      </c>
      <c r="F139" s="266">
        <f t="shared" si="11"/>
        <v>1.5000000000000013E-2</v>
      </c>
      <c r="G139" s="266">
        <v>0.22249999999999998</v>
      </c>
      <c r="H139" s="266">
        <v>0.2525</v>
      </c>
      <c r="I139" s="266"/>
      <c r="J139" s="266">
        <v>0.2175</v>
      </c>
      <c r="K139" s="266">
        <v>0.25750000000000001</v>
      </c>
      <c r="L139" s="266"/>
      <c r="M139" s="266">
        <v>0.20749999999999999</v>
      </c>
      <c r="N139" s="266">
        <v>0.26749999999999996</v>
      </c>
      <c r="O139" s="232">
        <f t="shared" si="10"/>
        <v>0</v>
      </c>
      <c r="P139" s="231">
        <f t="shared" si="8"/>
        <v>0</v>
      </c>
      <c r="Q139" s="230">
        <f t="shared" si="9"/>
        <v>0</v>
      </c>
    </row>
    <row r="140" spans="1:17" x14ac:dyDescent="0.25">
      <c r="A140" s="236">
        <v>134</v>
      </c>
      <c r="B140" s="235"/>
      <c r="C140" s="235">
        <v>1</v>
      </c>
      <c r="D140" s="265"/>
      <c r="E140" s="266">
        <v>0.23842264632157739</v>
      </c>
      <c r="F140" s="266">
        <f t="shared" si="11"/>
        <v>1.5000000000000013E-2</v>
      </c>
      <c r="G140" s="266">
        <v>0.22342264632157738</v>
      </c>
      <c r="H140" s="266">
        <v>0.25342264632157741</v>
      </c>
      <c r="I140" s="266"/>
      <c r="J140" s="266">
        <v>0.2184226463215774</v>
      </c>
      <c r="K140" s="266">
        <v>0.25842264632157741</v>
      </c>
      <c r="L140" s="266"/>
      <c r="M140" s="266">
        <v>0.20842264632157739</v>
      </c>
      <c r="N140" s="266">
        <v>0.26842264632157742</v>
      </c>
      <c r="O140" s="232">
        <f t="shared" si="10"/>
        <v>0</v>
      </c>
      <c r="P140" s="231">
        <f t="shared" si="8"/>
        <v>0</v>
      </c>
      <c r="Q140" s="230">
        <f t="shared" si="9"/>
        <v>0</v>
      </c>
    </row>
    <row r="141" spans="1:17" x14ac:dyDescent="0.25">
      <c r="A141" s="236">
        <v>135</v>
      </c>
      <c r="B141" s="235"/>
      <c r="C141" s="235">
        <v>1</v>
      </c>
      <c r="D141" s="265"/>
      <c r="E141" s="266">
        <v>0.23183226406641722</v>
      </c>
      <c r="F141" s="266">
        <f t="shared" si="11"/>
        <v>1.5000000000000013E-2</v>
      </c>
      <c r="G141" s="266">
        <v>0.2168322640664172</v>
      </c>
      <c r="H141" s="266">
        <v>0.24683226406641723</v>
      </c>
      <c r="I141" s="266"/>
      <c r="J141" s="266">
        <v>0.21183226406641723</v>
      </c>
      <c r="K141" s="266">
        <v>0.25183226406641723</v>
      </c>
      <c r="L141" s="266"/>
      <c r="M141" s="266">
        <v>0.20183226406641722</v>
      </c>
      <c r="N141" s="266">
        <v>0.26183226406641724</v>
      </c>
      <c r="O141" s="232">
        <f t="shared" si="10"/>
        <v>0</v>
      </c>
      <c r="P141" s="231">
        <f t="shared" si="8"/>
        <v>0</v>
      </c>
      <c r="Q141" s="230">
        <f t="shared" si="9"/>
        <v>0</v>
      </c>
    </row>
    <row r="142" spans="1:17" x14ac:dyDescent="0.25">
      <c r="A142" s="236">
        <v>136</v>
      </c>
      <c r="B142" s="235"/>
      <c r="C142" s="235">
        <v>1</v>
      </c>
      <c r="D142" s="265"/>
      <c r="E142" s="266">
        <v>0.23899999999999999</v>
      </c>
      <c r="F142" s="266">
        <f t="shared" si="11"/>
        <v>1.5000000000000013E-2</v>
      </c>
      <c r="G142" s="266">
        <v>0.22399999999999998</v>
      </c>
      <c r="H142" s="266">
        <v>0.254</v>
      </c>
      <c r="I142" s="266"/>
      <c r="J142" s="266">
        <v>0.219</v>
      </c>
      <c r="K142" s="266">
        <v>0.25900000000000001</v>
      </c>
      <c r="L142" s="266"/>
      <c r="M142" s="266">
        <v>0.20899999999999999</v>
      </c>
      <c r="N142" s="266">
        <v>0.26900000000000002</v>
      </c>
      <c r="O142" s="232">
        <f t="shared" si="10"/>
        <v>0</v>
      </c>
      <c r="P142" s="231">
        <f t="shared" si="8"/>
        <v>0</v>
      </c>
      <c r="Q142" s="230">
        <f t="shared" si="9"/>
        <v>0</v>
      </c>
    </row>
    <row r="143" spans="1:17" hidden="1" x14ac:dyDescent="0.25">
      <c r="A143" s="236">
        <v>137</v>
      </c>
      <c r="B143" s="235"/>
      <c r="C143" s="235"/>
      <c r="D143" s="280">
        <v>0.216</v>
      </c>
      <c r="E143" s="266">
        <v>0.121</v>
      </c>
      <c r="F143" s="266">
        <f t="shared" si="11"/>
        <v>-9.999999999999995E-3</v>
      </c>
      <c r="G143" s="266">
        <v>0.13100000000000001</v>
      </c>
      <c r="H143" s="266">
        <v>0.111</v>
      </c>
      <c r="I143" s="266">
        <f t="shared" ref="I143:I144" si="12">K143-E143</f>
        <v>-1.999999999999999E-2</v>
      </c>
      <c r="J143" s="266">
        <v>0.14099999999999999</v>
      </c>
      <c r="K143" s="266">
        <v>0.10100000000000001</v>
      </c>
      <c r="L143" s="266">
        <f t="shared" ref="L143:L144" si="13">N143-E143</f>
        <v>-0.03</v>
      </c>
      <c r="M143" s="266">
        <v>0.151</v>
      </c>
      <c r="N143" s="266">
        <v>9.0999999999999998E-2</v>
      </c>
      <c r="O143" s="232">
        <f>IF( OR(D143&lt;G143,D143&gt;H143),1,0)</f>
        <v>1</v>
      </c>
      <c r="P143" s="231">
        <f>IF( OR(D143&lt;J143,D143&gt;K143),1,0)</f>
        <v>1</v>
      </c>
      <c r="Q143" s="230">
        <f>IF( OR(D143&lt;M143,D143&gt;N143),1,0)</f>
        <v>1</v>
      </c>
    </row>
    <row r="144" spans="1:17" hidden="1" x14ac:dyDescent="0.25">
      <c r="A144" s="236">
        <v>138</v>
      </c>
      <c r="B144" s="235"/>
      <c r="C144" s="235">
        <v>1</v>
      </c>
      <c r="D144" s="280">
        <v>0.218</v>
      </c>
      <c r="E144" s="266">
        <v>0.13100000000000001</v>
      </c>
      <c r="F144" s="266">
        <f t="shared" si="11"/>
        <v>-1.0000000000000009E-2</v>
      </c>
      <c r="G144" s="266">
        <v>0.14099999999999999</v>
      </c>
      <c r="H144" s="266">
        <v>0.121</v>
      </c>
      <c r="I144" s="266">
        <f t="shared" si="12"/>
        <v>-2.0000000000000004E-2</v>
      </c>
      <c r="J144" s="266">
        <v>0.151</v>
      </c>
      <c r="K144" s="266">
        <v>0.111</v>
      </c>
      <c r="L144" s="266">
        <f t="shared" si="13"/>
        <v>-0.03</v>
      </c>
      <c r="M144" s="266">
        <v>0.161</v>
      </c>
      <c r="N144" s="266">
        <v>0.10100000000000001</v>
      </c>
      <c r="O144" s="232">
        <f>IF( OR(D144&lt;G144,D144&gt;H144),1,0)</f>
        <v>1</v>
      </c>
      <c r="P144" s="231">
        <f>IF( OR(D144&lt;J144,D144&gt;K144),1,0)</f>
        <v>1</v>
      </c>
      <c r="Q144" s="230">
        <f>IF( OR(D144&lt;M144,D144&gt;N144),1,0)</f>
        <v>1</v>
      </c>
    </row>
  </sheetData>
  <sheetProtection algorithmName="SHA-512" hashValue="l9nkbtMOe0kWnxTCpl5eelKol/gCn4c1ujFOF/qaGp6LFf2Odx+0DTb8HTyWiZ2zOvIINUno8fvcChDst0qS2A==" saltValue="DBWSmlFTTp3vjmvAQwGtfA==" spinCount="100000" sheet="1" objects="1" scenarios="1" selectLockedCells="1"/>
  <mergeCells count="42">
    <mergeCell ref="S46:T46"/>
    <mergeCell ref="S59:AB59"/>
    <mergeCell ref="S60:AB60"/>
    <mergeCell ref="S61:AB61"/>
    <mergeCell ref="S91:AB91"/>
    <mergeCell ref="S48:T48"/>
    <mergeCell ref="S49:T49"/>
    <mergeCell ref="S50:T50"/>
    <mergeCell ref="S56:AB56"/>
    <mergeCell ref="S57:AB57"/>
    <mergeCell ref="S58:AB58"/>
    <mergeCell ref="S47:T47"/>
    <mergeCell ref="Y29:Y31"/>
    <mergeCell ref="Z29:Z31"/>
    <mergeCell ref="AA29:AA31"/>
    <mergeCell ref="AB29:AB31"/>
    <mergeCell ref="S42:T43"/>
    <mergeCell ref="U42:U43"/>
    <mergeCell ref="V42:V43"/>
    <mergeCell ref="W42:W43"/>
    <mergeCell ref="X42:X43"/>
    <mergeCell ref="Y42:Z43"/>
    <mergeCell ref="X29:X31"/>
    <mergeCell ref="AA42:AA43"/>
    <mergeCell ref="AB42:AB43"/>
    <mergeCell ref="V29:V31"/>
    <mergeCell ref="W29:W31"/>
    <mergeCell ref="S44:T44"/>
    <mergeCell ref="S45:T45"/>
    <mergeCell ref="S28:T28"/>
    <mergeCell ref="S29:T31"/>
    <mergeCell ref="U29:U31"/>
    <mergeCell ref="S1:AB6"/>
    <mergeCell ref="S23:AB23"/>
    <mergeCell ref="S24:AB24"/>
    <mergeCell ref="S25:U27"/>
    <mergeCell ref="V25:V27"/>
    <mergeCell ref="W25:X25"/>
    <mergeCell ref="Y25:Z27"/>
    <mergeCell ref="AA25:AA27"/>
    <mergeCell ref="AB25:AB27"/>
    <mergeCell ref="W26:X26"/>
  </mergeCells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3">
    <pageSetUpPr fitToPage="1"/>
  </sheetPr>
  <dimension ref="B1:R43"/>
  <sheetViews>
    <sheetView showGridLines="0" tabSelected="1" zoomScale="115" zoomScaleNormal="115" workbookViewId="0">
      <selection activeCell="D34" sqref="D34"/>
    </sheetView>
  </sheetViews>
  <sheetFormatPr baseColWidth="10" defaultColWidth="11.44140625" defaultRowHeight="13.2" x14ac:dyDescent="0.25"/>
  <cols>
    <col min="1" max="1" width="1.109375" style="6" customWidth="1"/>
    <col min="2" max="2" width="43" style="6" customWidth="1"/>
    <col min="3" max="3" width="14.88671875" style="6" customWidth="1"/>
    <col min="4" max="4" width="10.88671875" style="6" bestFit="1" customWidth="1"/>
    <col min="5" max="5" width="7" style="6" hidden="1" customWidth="1"/>
    <col min="6" max="6" width="12.33203125" style="6" bestFit="1" customWidth="1"/>
    <col min="7" max="7" width="13.5546875" style="6" customWidth="1"/>
    <col min="8" max="8" width="39.5546875" style="6" customWidth="1"/>
    <col min="9" max="9" width="10.33203125" style="6" customWidth="1"/>
    <col min="10" max="15" width="10" style="6" customWidth="1"/>
    <col min="16" max="16" width="7.33203125" style="6" bestFit="1" customWidth="1"/>
    <col min="17" max="16384" width="11.44140625" style="6"/>
  </cols>
  <sheetData>
    <row r="1" spans="2:17" ht="21.75" customHeight="1" thickBot="1" x14ac:dyDescent="0.3">
      <c r="B1" s="9" t="s">
        <v>313</v>
      </c>
      <c r="C1" s="10"/>
      <c r="D1" s="11"/>
    </row>
    <row r="2" spans="2:17" ht="25.5" customHeight="1" x14ac:dyDescent="0.4">
      <c r="B2" s="115" t="s">
        <v>144</v>
      </c>
      <c r="C2" s="116"/>
      <c r="D2" s="188" t="s">
        <v>320</v>
      </c>
    </row>
    <row r="3" spans="2:17" ht="11.25" customHeight="1" thickBot="1" x14ac:dyDescent="0.35">
      <c r="B3" s="116"/>
      <c r="C3" s="116"/>
      <c r="N3" s="117"/>
    </row>
    <row r="4" spans="2:17" ht="18" thickBot="1" x14ac:dyDescent="0.35">
      <c r="B4" s="118" t="s">
        <v>150</v>
      </c>
      <c r="C4" s="119" t="s">
        <v>19</v>
      </c>
      <c r="D4" s="120" t="s">
        <v>20</v>
      </c>
      <c r="E4" s="121"/>
      <c r="F4" s="283" t="str">
        <f>IF('T30S_Charge_16 01 2019'!L8="","   &lt;-- No results available","")</f>
        <v xml:space="preserve">   &lt;-- No results available</v>
      </c>
      <c r="G4" s="283"/>
      <c r="H4" s="283"/>
      <c r="I4" s="121"/>
      <c r="J4" s="121"/>
      <c r="K4" s="121"/>
      <c r="L4" s="121"/>
      <c r="M4" s="121"/>
    </row>
    <row r="5" spans="2:17" ht="13.2" customHeight="1" x14ac:dyDescent="0.25">
      <c r="B5" s="122" t="s">
        <v>102</v>
      </c>
      <c r="C5" s="123"/>
      <c r="D5" s="124">
        <f>'T30S_Charge_16 01 2019'!N7</f>
        <v>0</v>
      </c>
      <c r="E5" s="125"/>
      <c r="F5" s="283"/>
      <c r="G5" s="283"/>
      <c r="H5" s="283"/>
      <c r="I5" s="125"/>
      <c r="J5" s="125"/>
      <c r="K5" s="125"/>
      <c r="L5" s="125"/>
      <c r="M5" s="125"/>
    </row>
    <row r="6" spans="2:17" ht="13.8" customHeight="1" thickBot="1" x14ac:dyDescent="0.3">
      <c r="B6" s="126" t="s">
        <v>110</v>
      </c>
      <c r="C6" s="127" t="s">
        <v>75</v>
      </c>
      <c r="D6" s="128">
        <f>1-D5/D10</f>
        <v>1</v>
      </c>
      <c r="E6" s="70"/>
      <c r="F6" s="283"/>
      <c r="G6" s="283"/>
      <c r="H6" s="283"/>
      <c r="I6" s="70"/>
      <c r="J6" s="70"/>
      <c r="K6" s="70"/>
      <c r="L6" s="70"/>
      <c r="M6" s="70"/>
    </row>
    <row r="7" spans="2:17" ht="13.2" customHeight="1" x14ac:dyDescent="0.25">
      <c r="B7" s="122" t="s">
        <v>17</v>
      </c>
      <c r="C7" s="129"/>
      <c r="D7" s="124">
        <f>'T30S_Charge_16 01 2019'!O7</f>
        <v>0</v>
      </c>
      <c r="E7" s="125" t="s">
        <v>59</v>
      </c>
      <c r="F7" s="283"/>
      <c r="G7" s="283"/>
      <c r="H7" s="283"/>
      <c r="I7" s="125"/>
      <c r="J7" s="125"/>
      <c r="K7" s="125"/>
      <c r="L7" s="125"/>
      <c r="M7" s="125"/>
    </row>
    <row r="8" spans="2:17" ht="13.8" customHeight="1" thickBot="1" x14ac:dyDescent="0.3">
      <c r="B8" s="126" t="s">
        <v>110</v>
      </c>
      <c r="C8" s="127" t="s">
        <v>76</v>
      </c>
      <c r="D8" s="128">
        <f>1-D7/D10</f>
        <v>1</v>
      </c>
      <c r="E8" s="70">
        <v>0.84099999999999997</v>
      </c>
      <c r="F8" s="283"/>
      <c r="G8" s="283"/>
      <c r="H8" s="283"/>
      <c r="J8" s="70"/>
      <c r="K8" s="70"/>
      <c r="L8" s="70"/>
      <c r="M8" s="70"/>
    </row>
    <row r="9" spans="2:17" ht="13.8" customHeight="1" thickBot="1" x14ac:dyDescent="0.3">
      <c r="B9" s="130" t="s">
        <v>18</v>
      </c>
      <c r="C9" s="131" t="s">
        <v>77</v>
      </c>
      <c r="D9" s="132">
        <f>'T30S_Charge_16 01 2019'!P7</f>
        <v>0</v>
      </c>
      <c r="E9" s="68"/>
      <c r="F9" s="283"/>
      <c r="G9" s="283"/>
      <c r="H9" s="283"/>
      <c r="I9" s="68"/>
      <c r="J9" s="68"/>
      <c r="K9" s="133"/>
      <c r="L9" s="68"/>
      <c r="M9" s="68"/>
      <c r="O9" s="133"/>
    </row>
    <row r="10" spans="2:17" ht="13.8" customHeight="1" thickBot="1" x14ac:dyDescent="0.3">
      <c r="B10" s="281" t="s">
        <v>304</v>
      </c>
      <c r="C10" s="134"/>
      <c r="D10" s="185">
        <f>D25-25-D24-5</f>
        <v>127</v>
      </c>
      <c r="E10" s="125"/>
      <c r="F10" s="283"/>
      <c r="G10" s="283"/>
      <c r="H10" s="283"/>
      <c r="I10" s="125"/>
      <c r="J10" s="125"/>
      <c r="K10" s="125"/>
      <c r="L10" s="125"/>
      <c r="M10" s="125"/>
    </row>
    <row r="11" spans="2:17" ht="13.8" customHeight="1" thickBot="1" x14ac:dyDescent="0.3">
      <c r="B11" s="135" t="s">
        <v>127</v>
      </c>
      <c r="C11" s="136"/>
      <c r="D11" s="184">
        <f>'T30S_Charge_16 01 2019'!Q7</f>
        <v>0</v>
      </c>
      <c r="E11" s="125"/>
      <c r="F11" s="283"/>
      <c r="G11" s="283"/>
      <c r="H11" s="283"/>
      <c r="I11" s="137"/>
      <c r="J11" s="138"/>
      <c r="K11" s="138"/>
      <c r="L11" s="138"/>
      <c r="M11" s="138"/>
      <c r="N11" s="139"/>
      <c r="O11" s="139"/>
      <c r="P11" s="139"/>
      <c r="Q11" s="139"/>
    </row>
    <row r="12" spans="2:17" ht="13.8" thickBot="1" x14ac:dyDescent="0.3">
      <c r="B12" s="140"/>
      <c r="C12" s="141"/>
      <c r="D12" s="142"/>
      <c r="E12" s="125"/>
      <c r="F12" s="125"/>
      <c r="G12" s="125"/>
      <c r="H12" s="125"/>
      <c r="I12" s="125"/>
      <c r="J12" s="125"/>
      <c r="K12" s="125"/>
      <c r="L12" s="125"/>
      <c r="M12" s="125"/>
      <c r="N12" s="143"/>
      <c r="O12" s="143"/>
      <c r="P12" s="143"/>
      <c r="Q12" s="143"/>
    </row>
    <row r="13" spans="2:17" ht="13.8" thickBot="1" x14ac:dyDescent="0.3">
      <c r="B13" s="144" t="s">
        <v>54</v>
      </c>
      <c r="C13" s="145"/>
      <c r="D13" s="146"/>
      <c r="E13" s="125"/>
      <c r="F13" s="147" t="s">
        <v>109</v>
      </c>
      <c r="G13" s="125"/>
      <c r="H13" s="125"/>
      <c r="I13" s="125"/>
      <c r="J13" s="125"/>
      <c r="K13" s="125"/>
      <c r="L13" s="125"/>
      <c r="M13" s="125"/>
      <c r="N13" s="143"/>
      <c r="O13" s="143"/>
      <c r="P13" s="143"/>
      <c r="Q13" s="143"/>
    </row>
    <row r="14" spans="2:17" ht="15" x14ac:dyDescent="0.35">
      <c r="B14" s="148" t="s">
        <v>158</v>
      </c>
      <c r="C14" s="149" t="s">
        <v>168</v>
      </c>
      <c r="D14" s="150" t="str">
        <f>IF(ISERROR('T30S_Charge_16 01 2019'!W94),"no value",'T30S_Charge_16 01 2019'!W94)</f>
        <v>no value</v>
      </c>
      <c r="E14" s="151" t="e">
        <f>'T30S_Charge_16 01 2019'!X94</f>
        <v>#DIV/0!</v>
      </c>
      <c r="F14" s="152" t="e">
        <f>IF(E14=1,'T30S_Charge_16 01 2019'!AE94,'T30S_Charge_16 01 2019'!AE94)</f>
        <v>#DIV/0!</v>
      </c>
      <c r="G14" s="125"/>
      <c r="H14" s="125"/>
      <c r="I14" s="125"/>
      <c r="J14" s="125"/>
      <c r="K14" s="153"/>
      <c r="L14" s="125"/>
      <c r="M14" s="125"/>
      <c r="N14" s="143"/>
      <c r="O14" s="143"/>
      <c r="P14" s="143"/>
      <c r="Q14" s="143"/>
    </row>
    <row r="15" spans="2:17" ht="15.6" thickBot="1" x14ac:dyDescent="0.4">
      <c r="B15" s="154" t="s">
        <v>159</v>
      </c>
      <c r="C15" s="155" t="s">
        <v>174</v>
      </c>
      <c r="D15" s="156" t="str">
        <f>IF(ISERROR('T30S_Charge_16 01 2019'!W95),"no value",'T30S_Charge_16 01 2019'!W95)</f>
        <v>no value</v>
      </c>
      <c r="E15" s="151" t="e">
        <f>'T30S_Charge_16 01 2019'!X95</f>
        <v>#DIV/0!</v>
      </c>
      <c r="F15" s="157" t="e">
        <f>IF(E15=1,'T30S_Charge_16 01 2019'!AE95,'T30S_Charge_16 01 2019'!AE95)</f>
        <v>#DIV/0!</v>
      </c>
      <c r="G15" s="125"/>
      <c r="H15" s="125"/>
      <c r="I15" s="125"/>
      <c r="J15" s="125"/>
      <c r="K15" s="125"/>
      <c r="L15" s="125"/>
      <c r="M15" s="125"/>
      <c r="N15" s="143"/>
      <c r="O15" s="143"/>
      <c r="P15" s="143"/>
      <c r="Q15" s="143"/>
    </row>
    <row r="16" spans="2:17" ht="15" x14ac:dyDescent="0.35">
      <c r="B16" s="158" t="s">
        <v>160</v>
      </c>
      <c r="C16" s="159" t="s">
        <v>177</v>
      </c>
      <c r="D16" s="150" t="str">
        <f>IF(ISERROR('T30S_Charge_16 01 2019'!W99),"no value",'T30S_Charge_16 01 2019'!W99)</f>
        <v>no value</v>
      </c>
      <c r="E16" s="151" t="e">
        <f>'T30S_Charge_16 01 2019'!X99</f>
        <v>#DIV/0!</v>
      </c>
      <c r="F16" s="152" t="e">
        <f>IF(E16=1,'T30S_Charge_16 01 2019'!AE99,'T30S_Charge_16 01 2019'!AE99)</f>
        <v>#DIV/0!</v>
      </c>
      <c r="G16" s="125"/>
      <c r="H16" s="125"/>
      <c r="I16" s="125"/>
      <c r="J16" s="125"/>
      <c r="K16" s="125"/>
      <c r="L16" s="125"/>
      <c r="M16" s="125"/>
      <c r="N16" s="143"/>
      <c r="O16" s="143"/>
      <c r="P16" s="143"/>
      <c r="Q16" s="143"/>
    </row>
    <row r="17" spans="2:18" ht="15.6" thickBot="1" x14ac:dyDescent="0.4">
      <c r="B17" s="160" t="s">
        <v>161</v>
      </c>
      <c r="C17" s="161" t="s">
        <v>175</v>
      </c>
      <c r="D17" s="156" t="str">
        <f>IF(ISERROR('T30S_Charge_16 01 2019'!W100),"no value",'T30S_Charge_16 01 2019'!W100)</f>
        <v>no value</v>
      </c>
      <c r="E17" s="151" t="e">
        <f>'T30S_Charge_16 01 2019'!X100</f>
        <v>#DIV/0!</v>
      </c>
      <c r="F17" s="157" t="e">
        <f>IF(E17=1,'T30S_Charge_16 01 2019'!AE100,'T30S_Charge_16 01 2019'!AE100)</f>
        <v>#DIV/0!</v>
      </c>
      <c r="G17" s="125"/>
      <c r="H17" s="125"/>
      <c r="I17" s="125"/>
      <c r="J17" s="125"/>
      <c r="K17" s="125"/>
      <c r="L17" s="125"/>
      <c r="M17" s="125"/>
      <c r="N17" s="143"/>
      <c r="O17" s="143"/>
      <c r="P17" s="143"/>
      <c r="Q17" s="143"/>
    </row>
    <row r="18" spans="2:18" ht="15" x14ac:dyDescent="0.35">
      <c r="B18" s="148" t="s">
        <v>162</v>
      </c>
      <c r="C18" s="149" t="s">
        <v>176</v>
      </c>
      <c r="D18" s="150" t="str">
        <f>IF(ISERROR('T30S_Charge_16 01 2019'!W104),"no value",'T30S_Charge_16 01 2019'!W104)</f>
        <v>no value</v>
      </c>
      <c r="E18" s="151" t="e">
        <f>'T30S_Charge_16 01 2019'!X104</f>
        <v>#DIV/0!</v>
      </c>
      <c r="F18" s="152" t="e">
        <f>IF(E18=1,'T30S_Charge_16 01 2019'!AE104,'T30S_Charge_16 01 2019'!AE104)</f>
        <v>#DIV/0!</v>
      </c>
      <c r="G18" s="125"/>
      <c r="H18" s="125"/>
      <c r="I18" s="125"/>
      <c r="J18" s="125"/>
      <c r="K18" s="125"/>
      <c r="L18" s="125"/>
      <c r="M18" s="125"/>
      <c r="N18" s="143"/>
      <c r="O18" s="143"/>
      <c r="P18" s="143"/>
      <c r="Q18" s="143"/>
    </row>
    <row r="19" spans="2:18" ht="15.6" thickBot="1" x14ac:dyDescent="0.4">
      <c r="B19" s="154" t="s">
        <v>163</v>
      </c>
      <c r="C19" s="155" t="s">
        <v>169</v>
      </c>
      <c r="D19" s="156" t="str">
        <f>IF(ISERROR('T30S_Charge_16 01 2019'!W105),"no value",'T30S_Charge_16 01 2019'!W105)</f>
        <v>no value</v>
      </c>
      <c r="E19" s="151" t="e">
        <f>'T30S_Charge_16 01 2019'!X105</f>
        <v>#DIV/0!</v>
      </c>
      <c r="F19" s="157" t="e">
        <f>IF(E19=1,'T30S_Charge_16 01 2019'!AE105,'T30S_Charge_16 01 2019'!AE105)</f>
        <v>#DIV/0!</v>
      </c>
      <c r="G19" s="125"/>
      <c r="H19" s="125"/>
      <c r="I19" s="125"/>
      <c r="J19" s="125"/>
      <c r="K19" s="125"/>
      <c r="L19" s="125"/>
      <c r="M19" s="125"/>
      <c r="N19" s="143"/>
      <c r="O19" s="143"/>
      <c r="P19" s="143"/>
      <c r="Q19" s="143"/>
    </row>
    <row r="20" spans="2:18" ht="15" x14ac:dyDescent="0.35">
      <c r="B20" s="158" t="s">
        <v>164</v>
      </c>
      <c r="C20" s="159" t="s">
        <v>170</v>
      </c>
      <c r="D20" s="150" t="str">
        <f>IF(ISERROR('T30S_Charge_16 01 2019'!W109),"no value",'T30S_Charge_16 01 2019'!W109)</f>
        <v>no value</v>
      </c>
      <c r="E20" s="151" t="e">
        <f>'T30S_Charge_16 01 2019'!X109</f>
        <v>#DIV/0!</v>
      </c>
      <c r="F20" s="152" t="e">
        <f>IF(E20=1,'T30S_Charge_16 01 2019'!AE109,'T30S_Charge_16 01 2019'!AE109)</f>
        <v>#DIV/0!</v>
      </c>
      <c r="G20" s="153"/>
      <c r="H20" s="153"/>
      <c r="I20" s="153"/>
      <c r="J20" s="125"/>
      <c r="K20" s="125"/>
      <c r="L20" s="125"/>
      <c r="M20" s="125"/>
      <c r="N20" s="143"/>
      <c r="O20" s="162"/>
      <c r="P20" s="143"/>
      <c r="Q20" s="143"/>
    </row>
    <row r="21" spans="2:18" ht="15.6" thickBot="1" x14ac:dyDescent="0.4">
      <c r="B21" s="160" t="s">
        <v>165</v>
      </c>
      <c r="C21" s="161" t="s">
        <v>171</v>
      </c>
      <c r="D21" s="156" t="str">
        <f>IF(ISERROR('T30S_Charge_16 01 2019'!W110),"no value",'T30S_Charge_16 01 2019'!W110)</f>
        <v>no value</v>
      </c>
      <c r="E21" s="151" t="e">
        <f>'T30S_Charge_16 01 2019'!X110</f>
        <v>#DIV/0!</v>
      </c>
      <c r="F21" s="157" t="e">
        <f>IF(E21=1,'T30S_Charge_16 01 2019'!AE110,'T30S_Charge_16 01 2019'!AE110)</f>
        <v>#DIV/0!</v>
      </c>
      <c r="G21" s="153"/>
      <c r="H21" s="163"/>
      <c r="I21" s="163"/>
      <c r="J21" s="163"/>
      <c r="K21" s="125"/>
      <c r="L21" s="125"/>
      <c r="M21" s="125"/>
      <c r="N21" s="164"/>
      <c r="O21" s="162"/>
      <c r="P21" s="162"/>
      <c r="Q21" s="143"/>
    </row>
    <row r="22" spans="2:18" ht="15" x14ac:dyDescent="0.35">
      <c r="B22" s="148" t="s">
        <v>166</v>
      </c>
      <c r="C22" s="149" t="s">
        <v>172</v>
      </c>
      <c r="D22" s="150" t="str">
        <f>IF(ISERROR('T30S_Charge_16 01 2019'!W114),"no value",'T30S_Charge_16 01 2019'!W114)</f>
        <v>no value</v>
      </c>
      <c r="E22" s="151" t="e">
        <f>'T30S_Charge_16 01 2019'!X114</f>
        <v>#DIV/0!</v>
      </c>
      <c r="F22" s="152" t="e">
        <f>IF(E22=1,'T30S_Charge_16 01 2019'!AE114,'T30S_Charge_16 01 2019'!AE114)</f>
        <v>#DIV/0!</v>
      </c>
      <c r="G22" s="125"/>
      <c r="H22" s="125"/>
      <c r="I22" s="125"/>
      <c r="J22" s="163"/>
      <c r="K22" s="125"/>
      <c r="L22" s="125"/>
      <c r="M22" s="125"/>
      <c r="N22" s="143"/>
      <c r="O22" s="162"/>
      <c r="P22" s="162"/>
      <c r="Q22" s="143"/>
    </row>
    <row r="23" spans="2:18" ht="15.6" thickBot="1" x14ac:dyDescent="0.4">
      <c r="B23" s="154" t="s">
        <v>167</v>
      </c>
      <c r="C23" s="155" t="s">
        <v>173</v>
      </c>
      <c r="D23" s="156" t="str">
        <f>IF(ISERROR('T30S_Charge_16 01 2019'!W115),"no value",'T30S_Charge_16 01 2019'!W115)</f>
        <v>no value</v>
      </c>
      <c r="E23" s="151" t="e">
        <f>'T30S_Charge_16 01 2019'!X115</f>
        <v>#DIV/0!</v>
      </c>
      <c r="F23" s="157" t="e">
        <f>IF(E23=1,'T30S_Charge_16 01 2019'!AE115,'T30S_Charge_16 01 2019'!AE115)</f>
        <v>#DIV/0!</v>
      </c>
      <c r="G23" s="125"/>
      <c r="H23" s="125"/>
      <c r="I23" s="125"/>
      <c r="J23" s="165"/>
      <c r="K23" s="125"/>
      <c r="L23" s="125"/>
      <c r="M23" s="125"/>
      <c r="N23" s="143"/>
      <c r="O23" s="162"/>
      <c r="P23" s="162"/>
      <c r="Q23" s="143"/>
    </row>
    <row r="24" spans="2:18" hidden="1" x14ac:dyDescent="0.25">
      <c r="B24" s="186" t="s">
        <v>101</v>
      </c>
      <c r="C24" s="166"/>
      <c r="D24" s="8"/>
      <c r="E24" s="125"/>
      <c r="F24" s="125"/>
      <c r="G24" s="125"/>
      <c r="H24" s="125"/>
      <c r="I24" s="125"/>
      <c r="J24" s="125"/>
      <c r="K24" s="125"/>
      <c r="L24" s="125"/>
      <c r="M24" s="125"/>
      <c r="N24" s="143"/>
      <c r="O24" s="143"/>
      <c r="P24" s="143"/>
      <c r="Q24" s="143"/>
    </row>
    <row r="25" spans="2:18" ht="40.200000000000003" customHeight="1" thickBot="1" x14ac:dyDescent="0.3">
      <c r="B25" s="392" t="s">
        <v>305</v>
      </c>
      <c r="C25" s="393"/>
      <c r="D25" s="187">
        <v>157</v>
      </c>
      <c r="F25" s="143"/>
      <c r="G25" s="143"/>
      <c r="H25" s="143"/>
      <c r="I25" s="143"/>
      <c r="J25" s="143"/>
      <c r="K25" s="143"/>
      <c r="L25" s="143"/>
      <c r="N25" s="143"/>
      <c r="O25" s="143"/>
      <c r="P25" s="143"/>
      <c r="Q25" s="143"/>
      <c r="R25" s="143"/>
    </row>
    <row r="26" spans="2:18" ht="13.8" thickBot="1" x14ac:dyDescent="0.3">
      <c r="B26" s="7"/>
      <c r="D26" s="7"/>
      <c r="F26" s="143"/>
      <c r="G26" s="143"/>
      <c r="H26" s="143"/>
      <c r="I26" s="143"/>
      <c r="J26" s="143"/>
      <c r="K26" s="143"/>
      <c r="L26" s="143"/>
      <c r="N26" s="143"/>
      <c r="O26" s="143"/>
      <c r="P26" s="143"/>
      <c r="Q26" s="143"/>
      <c r="R26" s="143"/>
    </row>
    <row r="27" spans="2:18" ht="14.4" thickBot="1" x14ac:dyDescent="0.3">
      <c r="B27" s="219" t="s">
        <v>306</v>
      </c>
      <c r="C27" s="167" t="s">
        <v>19</v>
      </c>
      <c r="D27" s="168" t="s">
        <v>20</v>
      </c>
      <c r="F27" s="169"/>
      <c r="G27" s="170"/>
      <c r="H27" s="218"/>
      <c r="I27" s="171"/>
      <c r="J27" s="172"/>
      <c r="K27" s="172"/>
      <c r="L27" s="172"/>
      <c r="M27" s="172"/>
      <c r="N27" s="172"/>
      <c r="O27" s="172"/>
      <c r="P27" s="172"/>
      <c r="Q27" s="173"/>
      <c r="R27" s="173"/>
    </row>
    <row r="28" spans="2:18" x14ac:dyDescent="0.25">
      <c r="B28" s="122" t="s">
        <v>102</v>
      </c>
      <c r="C28" s="123"/>
      <c r="D28" s="124">
        <f>'LL-CoFren C952-1801231'!K5</f>
        <v>0</v>
      </c>
      <c r="F28" s="143"/>
      <c r="G28" s="173"/>
      <c r="H28" s="174"/>
      <c r="I28" s="134"/>
      <c r="J28" s="41"/>
      <c r="K28" s="41"/>
      <c r="L28" s="41"/>
      <c r="M28" s="41"/>
      <c r="N28" s="41"/>
      <c r="O28" s="41"/>
      <c r="P28" s="41"/>
      <c r="Q28" s="173"/>
      <c r="R28" s="173"/>
    </row>
    <row r="29" spans="2:18" ht="13.8" thickBot="1" x14ac:dyDescent="0.3">
      <c r="B29" s="126" t="s">
        <v>110</v>
      </c>
      <c r="C29" s="127" t="s">
        <v>75</v>
      </c>
      <c r="D29" s="128">
        <f>1-D28/D34</f>
        <v>1</v>
      </c>
      <c r="F29" s="390" t="str">
        <f>IF('LL-CoFren C952-1801231'!C7="","   &lt;-- No results available","")</f>
        <v xml:space="preserve">   &lt;-- No results available</v>
      </c>
      <c r="G29" s="390"/>
      <c r="H29" s="390"/>
      <c r="I29" s="174"/>
      <c r="J29" s="137"/>
      <c r="K29" s="137"/>
      <c r="L29" s="137"/>
      <c r="M29" s="137"/>
      <c r="N29" s="137"/>
      <c r="O29" s="137"/>
      <c r="P29" s="137"/>
      <c r="Q29" s="173"/>
      <c r="R29" s="173"/>
    </row>
    <row r="30" spans="2:18" x14ac:dyDescent="0.25">
      <c r="B30" s="122" t="s">
        <v>103</v>
      </c>
      <c r="C30" s="123"/>
      <c r="D30" s="124">
        <f>'LL-CoFren C952-1801231'!L5</f>
        <v>0</v>
      </c>
      <c r="F30" s="390"/>
      <c r="G30" s="390"/>
      <c r="H30" s="390"/>
      <c r="I30" s="134"/>
      <c r="J30" s="41"/>
      <c r="K30" s="41"/>
      <c r="L30" s="41"/>
      <c r="M30" s="41"/>
      <c r="N30" s="41"/>
      <c r="O30" s="41"/>
      <c r="P30" s="41"/>
      <c r="Q30" s="173"/>
      <c r="R30" s="173"/>
    </row>
    <row r="31" spans="2:18" ht="13.8" thickBot="1" x14ac:dyDescent="0.3">
      <c r="B31" s="126" t="s">
        <v>110</v>
      </c>
      <c r="C31" s="127" t="s">
        <v>79</v>
      </c>
      <c r="D31" s="128">
        <f>1-D30/D34</f>
        <v>1</v>
      </c>
      <c r="F31" s="390"/>
      <c r="G31" s="390"/>
      <c r="H31" s="390"/>
      <c r="I31" s="174"/>
      <c r="J31" s="137"/>
      <c r="K31" s="137"/>
      <c r="L31" s="137"/>
      <c r="M31" s="137"/>
      <c r="N31" s="137"/>
      <c r="O31" s="137"/>
      <c r="P31" s="137"/>
      <c r="Q31" s="173"/>
      <c r="R31" s="173"/>
    </row>
    <row r="32" spans="2:18" x14ac:dyDescent="0.25">
      <c r="B32" s="130" t="s">
        <v>104</v>
      </c>
      <c r="C32" s="175"/>
      <c r="D32" s="124">
        <f>'LL-CoFren C952-1801231'!M5</f>
        <v>0</v>
      </c>
      <c r="F32" s="390"/>
      <c r="G32" s="390"/>
      <c r="H32" s="390"/>
      <c r="I32" s="174"/>
      <c r="J32" s="41"/>
      <c r="K32" s="41"/>
      <c r="L32" s="41"/>
      <c r="M32" s="41"/>
      <c r="N32" s="41"/>
      <c r="O32" s="41"/>
      <c r="P32" s="41"/>
      <c r="Q32" s="173"/>
      <c r="R32" s="173"/>
    </row>
    <row r="33" spans="2:18" ht="13.8" thickBot="1" x14ac:dyDescent="0.3">
      <c r="B33" s="177"/>
      <c r="C33" s="131" t="s">
        <v>28</v>
      </c>
      <c r="D33" s="128">
        <f>1-D32/D34</f>
        <v>1</v>
      </c>
      <c r="F33" s="143"/>
      <c r="G33" s="143"/>
      <c r="H33" s="176"/>
      <c r="I33" s="174"/>
      <c r="J33" s="137"/>
      <c r="K33" s="137"/>
      <c r="L33" s="137"/>
      <c r="M33" s="137"/>
      <c r="N33" s="137"/>
      <c r="O33" s="137"/>
      <c r="P33" s="137"/>
      <c r="Q33" s="143"/>
      <c r="R33" s="143"/>
    </row>
    <row r="34" spans="2:18" ht="13.8" thickBot="1" x14ac:dyDescent="0.3">
      <c r="B34" s="178" t="s">
        <v>100</v>
      </c>
      <c r="C34" s="179"/>
      <c r="D34" s="12">
        <v>138</v>
      </c>
      <c r="F34" s="143"/>
      <c r="G34" s="143"/>
      <c r="H34" s="134"/>
      <c r="I34" s="134"/>
      <c r="J34" s="121"/>
      <c r="K34" s="121"/>
      <c r="L34" s="121"/>
      <c r="M34" s="121"/>
      <c r="N34" s="121"/>
      <c r="O34" s="121"/>
      <c r="P34" s="121"/>
      <c r="Q34" s="143"/>
      <c r="R34" s="143"/>
    </row>
    <row r="35" spans="2:18" ht="13.8" thickBot="1" x14ac:dyDescent="0.3">
      <c r="F35" s="143"/>
      <c r="G35" s="143"/>
      <c r="H35" s="180"/>
      <c r="I35" s="180"/>
      <c r="J35" s="180"/>
      <c r="K35" s="180"/>
      <c r="L35" s="180"/>
      <c r="M35" s="171"/>
      <c r="N35" s="180"/>
      <c r="O35" s="180"/>
      <c r="P35" s="180"/>
      <c r="Q35" s="143"/>
      <c r="R35" s="143"/>
    </row>
    <row r="36" spans="2:18" ht="14.4" thickBot="1" x14ac:dyDescent="0.3">
      <c r="B36" s="282" t="s">
        <v>307</v>
      </c>
      <c r="C36" s="181" t="s">
        <v>19</v>
      </c>
      <c r="D36" s="182" t="s">
        <v>20</v>
      </c>
      <c r="F36" s="143"/>
      <c r="G36" s="143"/>
      <c r="H36" s="180"/>
      <c r="I36" s="180"/>
      <c r="J36" s="180"/>
      <c r="K36" s="180"/>
      <c r="L36" s="180"/>
      <c r="M36" s="121"/>
      <c r="N36" s="180"/>
      <c r="O36" s="180"/>
      <c r="P36" s="180"/>
      <c r="Q36" s="143"/>
      <c r="R36" s="143"/>
    </row>
    <row r="37" spans="2:18" x14ac:dyDescent="0.25">
      <c r="B37" s="122" t="s">
        <v>16</v>
      </c>
      <c r="C37" s="123"/>
      <c r="D37" s="124">
        <f>'K-Jurid_816M Kw1219 Charge 248'!O5</f>
        <v>0</v>
      </c>
      <c r="F37" s="143"/>
      <c r="G37" s="143"/>
      <c r="H37" s="183"/>
      <c r="I37" s="183"/>
      <c r="J37" s="183"/>
      <c r="K37" s="183"/>
      <c r="L37" s="183"/>
      <c r="M37" s="121"/>
      <c r="N37" s="183"/>
      <c r="O37" s="183"/>
      <c r="P37" s="183"/>
      <c r="Q37" s="143"/>
      <c r="R37" s="143"/>
    </row>
    <row r="38" spans="2:18" ht="13.8" thickBot="1" x14ac:dyDescent="0.3">
      <c r="B38" s="126" t="s">
        <v>110</v>
      </c>
      <c r="C38" s="127" t="s">
        <v>75</v>
      </c>
      <c r="D38" s="128">
        <f>1-D37/D43</f>
        <v>1</v>
      </c>
      <c r="F38" s="391" t="str">
        <f>IF('K-Jurid_816M Kw1219 Charge 248'!D7="","   &lt;-- No results available","")</f>
        <v xml:space="preserve">   &lt;-- No results available</v>
      </c>
      <c r="G38" s="391"/>
      <c r="H38" s="391"/>
      <c r="I38" s="173"/>
      <c r="J38" s="173"/>
      <c r="K38" s="173"/>
      <c r="L38" s="173"/>
      <c r="M38" s="173"/>
      <c r="N38" s="173"/>
      <c r="O38" s="173"/>
      <c r="P38" s="143"/>
      <c r="Q38" s="143"/>
      <c r="R38" s="143"/>
    </row>
    <row r="39" spans="2:18" x14ac:dyDescent="0.25">
      <c r="B39" s="122" t="s">
        <v>17</v>
      </c>
      <c r="C39" s="123"/>
      <c r="D39" s="124">
        <f>'K-Jurid_816M Kw1219 Charge 248'!P5</f>
        <v>0</v>
      </c>
      <c r="F39" s="391"/>
      <c r="G39" s="391"/>
      <c r="H39" s="391"/>
      <c r="I39" s="173"/>
      <c r="J39" s="173"/>
      <c r="K39" s="173"/>
      <c r="L39" s="173"/>
      <c r="M39" s="173"/>
      <c r="N39" s="173"/>
      <c r="O39" s="173"/>
      <c r="P39" s="143"/>
      <c r="Q39" s="143"/>
      <c r="R39" s="143"/>
    </row>
    <row r="40" spans="2:18" ht="13.8" thickBot="1" x14ac:dyDescent="0.3">
      <c r="B40" s="126" t="s">
        <v>110</v>
      </c>
      <c r="C40" s="127" t="s">
        <v>79</v>
      </c>
      <c r="D40" s="128">
        <f>1-D39/D43</f>
        <v>1</v>
      </c>
      <c r="F40" s="391"/>
      <c r="G40" s="391"/>
      <c r="H40" s="391"/>
      <c r="I40" s="173"/>
      <c r="J40" s="173"/>
      <c r="K40" s="173"/>
      <c r="L40" s="173"/>
      <c r="M40" s="173"/>
      <c r="N40" s="173"/>
      <c r="O40" s="173"/>
      <c r="P40" s="143"/>
      <c r="Q40" s="143"/>
      <c r="R40" s="143"/>
    </row>
    <row r="41" spans="2:18" x14ac:dyDescent="0.25">
      <c r="B41" s="130" t="s">
        <v>18</v>
      </c>
      <c r="C41" s="131"/>
      <c r="D41" s="124">
        <f>'K-Jurid_816M Kw1219 Charge 248'!Q5</f>
        <v>0</v>
      </c>
      <c r="F41" s="391"/>
      <c r="G41" s="391"/>
      <c r="H41" s="391"/>
      <c r="I41" s="143"/>
      <c r="J41" s="143"/>
      <c r="K41" s="143"/>
      <c r="L41" s="143"/>
      <c r="M41" s="143"/>
      <c r="N41" s="143"/>
      <c r="O41" s="143"/>
      <c r="P41" s="143"/>
      <c r="Q41" s="143"/>
      <c r="R41" s="143"/>
    </row>
    <row r="42" spans="2:18" ht="13.8" thickBot="1" x14ac:dyDescent="0.3">
      <c r="B42" s="177"/>
      <c r="C42" s="131" t="s">
        <v>28</v>
      </c>
      <c r="D42" s="128">
        <f>1-D41/D43</f>
        <v>1</v>
      </c>
      <c r="F42" s="143"/>
      <c r="G42" s="143"/>
      <c r="H42" s="143"/>
      <c r="I42" s="143"/>
      <c r="J42" s="143"/>
      <c r="K42" s="143"/>
      <c r="L42" s="143"/>
      <c r="M42" s="143"/>
      <c r="N42" s="143"/>
      <c r="O42" s="143"/>
      <c r="P42" s="143"/>
      <c r="Q42" s="143"/>
      <c r="R42" s="143"/>
    </row>
    <row r="43" spans="2:18" ht="13.8" thickBot="1" x14ac:dyDescent="0.3">
      <c r="B43" s="178" t="s">
        <v>105</v>
      </c>
      <c r="C43" s="179"/>
      <c r="D43" s="12">
        <v>136</v>
      </c>
    </row>
  </sheetData>
  <sheetProtection algorithmName="SHA-512" hashValue="SHZa3W+nqAKL/xAlvxkVtpcQB0s7LQ1TBd1bFkJPaKV5sAfR6xjgV5hiKQX7eiyramPhFmU7k/3o0pabZE/wrA==" saltValue="GVRTK5trO/hSW6EUxP9Irw==" spinCount="100000" sheet="1" selectLockedCells="1"/>
  <customSheetViews>
    <customSheetView guid="{A72D9F38-42F0-486C-939B-1FF0EBE3A561}" scale="115" showGridLines="0" fitToPage="1" hiddenRows="1" hiddenColumns="1">
      <selection activeCell="H25" sqref="H25"/>
      <pageMargins left="0.78740157499999996" right="0.78740157499999996" top="0.984251969" bottom="0.984251969" header="0.4921259845" footer="0.4921259845"/>
      <pageSetup paperSize="9" orientation="portrait" r:id="rId1"/>
      <headerFooter alignWithMargins="0">
        <oddHeader>&amp;CDatei: &amp;F     Arbeitsblatt:  &amp;A</oddHeader>
        <oddFooter>&amp;CSeite &amp;P von &amp;N&amp;R&amp;D</oddFooter>
      </headerFooter>
    </customSheetView>
  </customSheetViews>
  <mergeCells count="3">
    <mergeCell ref="F29:H32"/>
    <mergeCell ref="F38:H41"/>
    <mergeCell ref="B25:C25"/>
  </mergeCells>
  <phoneticPr fontId="0" type="noConversion"/>
  <conditionalFormatting sqref="D29 D6 D38">
    <cfRule type="cellIs" dxfId="33" priority="1" stopIfTrue="1" operator="lessThanOrEqual">
      <formula>0.5</formula>
    </cfRule>
    <cfRule type="cellIs" dxfId="32" priority="2" stopIfTrue="1" operator="greaterThan">
      <formula>0.5</formula>
    </cfRule>
  </conditionalFormatting>
  <conditionalFormatting sqref="D31 D40">
    <cfRule type="cellIs" dxfId="31" priority="3" stopIfTrue="1" operator="lessThanOrEqual">
      <formula>0.75</formula>
    </cfRule>
    <cfRule type="cellIs" dxfId="30" priority="4" stopIfTrue="1" operator="greaterThan">
      <formula>0.75</formula>
    </cfRule>
  </conditionalFormatting>
  <conditionalFormatting sqref="D42 D33">
    <cfRule type="cellIs" dxfId="29" priority="5" stopIfTrue="1" operator="lessThan">
      <formula>0.9</formula>
    </cfRule>
    <cfRule type="cellIs" dxfId="28" priority="6" stopIfTrue="1" operator="greaterThanOrEqual">
      <formula>0.9</formula>
    </cfRule>
  </conditionalFormatting>
  <conditionalFormatting sqref="D11">
    <cfRule type="cellIs" dxfId="27" priority="7" stopIfTrue="1" operator="equal">
      <formula>0</formula>
    </cfRule>
    <cfRule type="cellIs" dxfId="26" priority="8" stopIfTrue="1" operator="greaterThan">
      <formula>0</formula>
    </cfRule>
  </conditionalFormatting>
  <conditionalFormatting sqref="D14">
    <cfRule type="expression" dxfId="25" priority="9" stopIfTrue="1">
      <formula>$E$14=0</formula>
    </cfRule>
    <cfRule type="expression" dxfId="24" priority="10" stopIfTrue="1">
      <formula>$E$14=1</formula>
    </cfRule>
  </conditionalFormatting>
  <conditionalFormatting sqref="D15">
    <cfRule type="expression" dxfId="23" priority="11" stopIfTrue="1">
      <formula>$E$15=0</formula>
    </cfRule>
    <cfRule type="expression" dxfId="22" priority="12" stopIfTrue="1">
      <formula>$E$15=1</formula>
    </cfRule>
  </conditionalFormatting>
  <conditionalFormatting sqref="D16">
    <cfRule type="expression" dxfId="21" priority="13" stopIfTrue="1">
      <formula>$E$16=0</formula>
    </cfRule>
    <cfRule type="expression" dxfId="20" priority="14" stopIfTrue="1">
      <formula>$E$16=1</formula>
    </cfRule>
  </conditionalFormatting>
  <conditionalFormatting sqref="D17">
    <cfRule type="expression" dxfId="19" priority="15" stopIfTrue="1">
      <formula>$E$17=0</formula>
    </cfRule>
    <cfRule type="expression" dxfId="18" priority="16" stopIfTrue="1">
      <formula>$E$17=1</formula>
    </cfRule>
  </conditionalFormatting>
  <conditionalFormatting sqref="D18">
    <cfRule type="expression" dxfId="17" priority="17" stopIfTrue="1">
      <formula>$E$18=0</formula>
    </cfRule>
    <cfRule type="expression" dxfId="16" priority="18" stopIfTrue="1">
      <formula>$E$18=1</formula>
    </cfRule>
  </conditionalFormatting>
  <conditionalFormatting sqref="D19">
    <cfRule type="expression" dxfId="15" priority="19" stopIfTrue="1">
      <formula>$E$19=0</formula>
    </cfRule>
    <cfRule type="expression" dxfId="14" priority="20" stopIfTrue="1">
      <formula>$E$19=1</formula>
    </cfRule>
  </conditionalFormatting>
  <conditionalFormatting sqref="D20">
    <cfRule type="expression" dxfId="13" priority="21" stopIfTrue="1">
      <formula>$E$20=0</formula>
    </cfRule>
    <cfRule type="expression" dxfId="12" priority="22" stopIfTrue="1">
      <formula>$E$20=1</formula>
    </cfRule>
  </conditionalFormatting>
  <conditionalFormatting sqref="D21">
    <cfRule type="expression" dxfId="11" priority="23" stopIfTrue="1">
      <formula>$E$21=0</formula>
    </cfRule>
    <cfRule type="expression" dxfId="10" priority="24" stopIfTrue="1">
      <formula>$E$21=1</formula>
    </cfRule>
  </conditionalFormatting>
  <conditionalFormatting sqref="D22">
    <cfRule type="expression" dxfId="9" priority="25" stopIfTrue="1">
      <formula>$E$22=0</formula>
    </cfRule>
    <cfRule type="expression" dxfId="8" priority="26" stopIfTrue="1">
      <formula>$E$22=1</formula>
    </cfRule>
  </conditionalFormatting>
  <conditionalFormatting sqref="D23">
    <cfRule type="expression" dxfId="7" priority="27" stopIfTrue="1">
      <formula>$E$23=0</formula>
    </cfRule>
    <cfRule type="expression" dxfId="6" priority="28" stopIfTrue="1">
      <formula>$E$23=1</formula>
    </cfRule>
  </conditionalFormatting>
  <conditionalFormatting sqref="F14:F23">
    <cfRule type="cellIs" dxfId="5" priority="29" stopIfTrue="1" operator="greaterThan">
      <formula>0.01</formula>
    </cfRule>
    <cfRule type="cellIs" dxfId="4" priority="30" stopIfTrue="1" operator="lessThanOrEqual">
      <formula>0.01</formula>
    </cfRule>
  </conditionalFormatting>
  <conditionalFormatting sqref="D8">
    <cfRule type="cellIs" dxfId="3" priority="31" stopIfTrue="1" operator="lessThanOrEqual">
      <formula>0.85</formula>
    </cfRule>
    <cfRule type="cellIs" dxfId="2" priority="32" stopIfTrue="1" operator="greaterThan">
      <formula>0.85</formula>
    </cfRule>
  </conditionalFormatting>
  <conditionalFormatting sqref="D9">
    <cfRule type="cellIs" dxfId="1" priority="33" stopIfTrue="1" operator="greaterThan">
      <formula>3</formula>
    </cfRule>
    <cfRule type="cellIs" dxfId="0" priority="34" stopIfTrue="1" operator="lessThanOrEqual">
      <formula>3</formula>
    </cfRule>
  </conditionalFormatting>
  <pageMargins left="0.78740157499999996" right="0.78740157499999996" top="0.984251969" bottom="0.984251969" header="0.4921259845" footer="0.4921259845"/>
  <pageSetup paperSize="9" orientation="portrait" r:id="rId2"/>
  <headerFooter alignWithMargins="0">
    <oddHeader>&amp;CDatei: &amp;F     Arbeitsblatt:  &amp;A</oddHeader>
    <oddFooter>&amp;CSeite &amp;P von &amp;N&amp;R&amp;D</oddFooter>
  </headerFooter>
  <drawing r:id="rId3"/>
  <legacyDrawing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9892A4CFC7A16C4FBE6814AD13A60C18" ma:contentTypeVersion="13" ma:contentTypeDescription="Ein neues Dokument erstellen." ma:contentTypeScope="" ma:versionID="b26daeced8d5a2e0be665958767e7be7">
  <xsd:schema xmlns:xsd="http://www.w3.org/2001/XMLSchema" xmlns:xs="http://www.w3.org/2001/XMLSchema" xmlns:p="http://schemas.microsoft.com/office/2006/metadata/properties" xmlns:ns3="2e91fbcd-ac10-44c8-9f9b-1059635d0ddf" xmlns:ns4="1bd92848-279e-4b2b-abc0-89465ba8cc6e" targetNamespace="http://schemas.microsoft.com/office/2006/metadata/properties" ma:root="true" ma:fieldsID="bcb2b13253a415695bf6f4cbe85056b7" ns3:_="" ns4:_="">
    <xsd:import namespace="2e91fbcd-ac10-44c8-9f9b-1059635d0ddf"/>
    <xsd:import namespace="1bd92848-279e-4b2b-abc0-89465ba8cc6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e91fbcd-ac10-44c8-9f9b-1059635d0dd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1" nillable="true" ma:displayName="Location" ma:internalName="MediaServiceLocation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d92848-279e-4b2b-abc0-89465ba8cc6e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Freigabehinweis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DFA5C45A-15F0-4BDA-8DBF-F2CE6491B19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C64223F-EC26-46C7-B288-6DD81E06E0D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e91fbcd-ac10-44c8-9f9b-1059635d0ddf"/>
    <ds:schemaRef ds:uri="1bd92848-279e-4b2b-abc0-89465ba8cc6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4E60D8F-D07E-44BD-B749-D43F7DD40F28}">
  <ds:schemaRefs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http://schemas.microsoft.com/office/2006/metadata/properties"/>
    <ds:schemaRef ds:uri="2e91fbcd-ac10-44c8-9f9b-1059635d0ddf"/>
    <ds:schemaRef ds:uri="1bd92848-279e-4b2b-abc0-89465ba8cc6e"/>
    <ds:schemaRef ds:uri="http://purl.org/dc/terms/"/>
    <ds:schemaRef ds:uri="http://schemas.openxmlformats.org/package/2006/metadata/core-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3</vt:i4>
      </vt:variant>
    </vt:vector>
  </HeadingPairs>
  <TitlesOfParts>
    <vt:vector size="8" baseType="lpstr">
      <vt:lpstr>Versions Historie</vt:lpstr>
      <vt:lpstr>T30S_Charge_16 01 2019</vt:lpstr>
      <vt:lpstr>LL-CoFren C952-1801231</vt:lpstr>
      <vt:lpstr>K-Jurid_816M Kw1219 Charge 248</vt:lpstr>
      <vt:lpstr>Results of violations</vt:lpstr>
      <vt:lpstr>'Results of violations'!Druckbereich</vt:lpstr>
      <vt:lpstr>'T30S_Charge_16 01 2019'!Druckbereich</vt:lpstr>
      <vt:lpstr>'T30S_Charge_16 01 2019'!Drucktitel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GT_PC</dc:creator>
  <cp:lastModifiedBy>Stefan Golonka</cp:lastModifiedBy>
  <cp:lastPrinted>2018-07-10T13:34:16Z</cp:lastPrinted>
  <dcterms:created xsi:type="dcterms:W3CDTF">2009-11-24T19:31:53Z</dcterms:created>
  <dcterms:modified xsi:type="dcterms:W3CDTF">2020-04-08T08:08:41Z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0x0101009892A4CFC7A16C4FBE6814AD13A60C18</vt:lpwstr>
  </property>
</Properties>
</file>